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7400" windowHeight="11805" tabRatio="726" activeTab="4"/>
  </bookViews>
  <sheets>
    <sheet name="Eelarvearuanne" sheetId="1" r:id="rId1"/>
    <sheet name="Strateegia vorm KOV" sheetId="2" r:id="rId2"/>
    <sheet name="Strateegia vorm valdkonniti" sheetId="3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  <comment ref="B142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siin 2013. aastast ka öömaja ja muud hariduse abiteenused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<sst xmlns="http://schemas.openxmlformats.org/spreadsheetml/2006/main" count="944" uniqueCount="493">
  <si>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</si>
  <si>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</si>
  <si>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</si>
  <si>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</si>
  <si>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</si>
  <si>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</si>
  <si>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</si>
  <si>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</si>
  <si>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</si>
  <si>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</si>
  <si>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</si>
  <si>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</si>
  <si>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</si>
  <si>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</si>
  <si>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</si>
  <si>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</si>
  <si>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</si>
  <si>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</si>
  <si>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</si>
  <si>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</si>
  <si>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 xml:space="preserve">    sh sildfinantseering</t>
  </si>
  <si>
    <t>Sõltuv üksus 1 (nimi)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</si>
  <si>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</si>
  <si>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</si>
  <si>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</si>
  <si>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</si>
  <si>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</si>
  <si>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</si>
  <si>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</si>
  <si>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</si>
  <si>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</si>
  <si>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</si>
  <si>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</si>
  <si>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</si>
  <si>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</si>
  <si>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</si>
  <si>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</si>
  <si>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</si>
  <si>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</si>
  <si>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</si>
  <si>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</si>
  <si>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</si>
  <si>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</si>
  <si>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</si>
  <si>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</si>
  <si>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</si>
  <si>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sh  toetusfond ( lg 2)</t>
  </si>
  <si>
    <t xml:space="preserve">         sh  tasandusfond ( lg 1)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</si>
  <si>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</si>
  <si>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</si>
  <si>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</si>
  <si>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</si>
  <si>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</si>
  <si>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</si>
  <si>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</si>
  <si>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</si>
  <si>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</si>
  <si>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</si>
  <si>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sildfinantseering (arvestusüksuse väline)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</si>
  <si>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</si>
  <si>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</si>
  <si>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</si>
  <si>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</si>
  <si>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</si>
  <si>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</si>
  <si>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</si>
  <si>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</si>
  <si>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</si>
  <si>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</si>
  <si>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</si>
  <si>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</si>
  <si>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</si>
  <si>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</si>
  <si>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</si>
  <si>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</si>
  <si>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</si>
  <si>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</si>
  <si>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</si>
  <si>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</si>
  <si>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</si>
  <si>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</si>
  <si>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</si>
  <si>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</si>
  <si>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</si>
  <si>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</si>
  <si>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Täiskasvanute gümnaasiumid</t>
  </si>
  <si>
    <t>Gümnaasiumid</t>
  </si>
  <si>
    <t>Põhikoolid</t>
  </si>
  <si>
    <t>Algkoolid</t>
  </si>
  <si>
    <t>Lasteaed-koolid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</si>
  <si>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</si>
  <si>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</si>
  <si>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</si>
  <si>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</si>
  <si>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</si>
  <si>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</si>
  <si>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</si>
  <si>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</si>
  <si>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</si>
  <si>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</si>
  <si>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</si>
  <si>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</si>
  <si>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</si>
  <si>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</si>
  <si>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</si>
  <si>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</si>
  <si>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</si>
  <si>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</si>
  <si>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</si>
  <si>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</si>
  <si>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</si>
  <si>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</si>
  <si>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</si>
  <si>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</si>
  <si>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</si>
  <si>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</si>
  <si>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</si>
  <si>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</si>
  <si>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</si>
  <si>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</si>
  <si>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</si>
  <si>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</si>
  <si>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</si>
  <si>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</si>
  <si>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</si>
  <si>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</si>
  <si>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</si>
  <si>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</si>
  <si>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</si>
  <si>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</si>
  <si>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</si>
  <si>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</si>
  <si>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</si>
  <si>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</si>
  <si>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</si>
  <si>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</si>
  <si>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</si>
  <si>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</si>
  <si>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</si>
  <si>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</si>
  <si>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</si>
  <si>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</si>
  <si>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</si>
  <si>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</si>
  <si>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</si>
  <si>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</si>
  <si>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</si>
  <si>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</si>
  <si>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</si>
  <si>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</si>
  <si>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</si>
  <si>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</si>
  <si>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</si>
  <si>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</si>
  <si>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</si>
  <si>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</si>
  <si>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</si>
  <si>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</si>
  <si>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</si>
  <si>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</si>
  <si>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</si>
  <si>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</si>
  <si>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</si>
  <si>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</si>
  <si>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</si>
  <si>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</si>
  <si>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</si>
  <si>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</si>
  <si>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</si>
  <si>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</si>
  <si>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</si>
  <si>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</si>
  <si>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</si>
  <si>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</si>
  <si>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</si>
  <si>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</si>
  <si>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</si>
  <si>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</si>
  <si>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</si>
  <si>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</si>
  <si>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</si>
  <si>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</si>
  <si>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</si>
  <si>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</si>
  <si>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</si>
  <si>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</si>
  <si>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</si>
  <si>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</si>
  <si>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</si>
  <si>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</si>
  <si>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</si>
  <si>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</si>
  <si>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</si>
  <si>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</si>
  <si>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</si>
  <si>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</si>
  <si>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</si>
  <si>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</si>
  <si>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</si>
  <si>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</si>
  <si>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</si>
  <si>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</si>
  <si>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sh sildfinantseering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</si>
  <si>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</si>
  <si>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</si>
  <si>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</si>
  <si>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</si>
  <si>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</si>
  <si>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</si>
  <si>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</si>
  <si>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</si>
  <si>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</si>
  <si>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</si>
  <si>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</si>
  <si>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</si>
  <si>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</si>
  <si>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</si>
  <si>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</si>
  <si>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</si>
  <si>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</si>
  <si>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</si>
  <si>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</si>
  <si>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</si>
  <si>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</si>
  <si>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</si>
  <si>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</si>
  <si>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</si>
  <si>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</si>
  <si>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</si>
  <si>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</si>
  <si>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</si>
  <si>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</si>
  <si>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</si>
  <si>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</si>
  <si>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</si>
  <si>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</si>
  <si>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</si>
  <si>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Nõuete ja kohustuste saldode muutus (tekkepõhise e/a korral) (+ suurenemine /- vähenemine)</t>
  </si>
  <si>
    <t>* Tähtsamad investeeringuprojektid tuua eraldi välja (KOIT, ÜF, LPA, PKT)</t>
  </si>
  <si>
    <t>EELARVEARUANDE VORM</t>
  </si>
  <si>
    <t>3500, 352</t>
  </si>
  <si>
    <t>3825, 388</t>
  </si>
  <si>
    <t>40, 41, 4500, 452</t>
  </si>
  <si>
    <t>1032.2</t>
  </si>
  <si>
    <t>1032.1</t>
  </si>
  <si>
    <t>20.5</t>
  </si>
  <si>
    <t>20.6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</si>
  <si>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</si>
  <si>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</si>
  <si>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</si>
  <si>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</si>
  <si>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</si>
  <si>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</si>
  <si>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</si>
  <si>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</si>
  <si>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</si>
  <si>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</si>
  <si>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</si>
  <si>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</si>
  <si>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</si>
  <si>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</si>
  <si>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</si>
  <si>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</si>
  <si>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</si>
  <si>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</si>
  <si>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</si>
  <si>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</si>
  <si>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</si>
  <si>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</si>
  <si>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</si>
  <si>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</si>
  <si>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</si>
  <si>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</si>
  <si>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</si>
  <si>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</si>
  <si>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</si>
  <si>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</si>
  <si>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</si>
  <si>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</si>
  <si>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</si>
  <si>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</si>
  <si>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</si>
  <si>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</si>
  <si>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</si>
  <si>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</si>
  <si>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</si>
  <si>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</si>
  <si>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</si>
  <si>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</si>
  <si>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</si>
  <si>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</si>
  <si>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</si>
  <si>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</si>
  <si>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</si>
  <si>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</si>
  <si>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</si>
  <si>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</si>
  <si>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</si>
  <si>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</si>
  <si>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</si>
  <si>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</si>
  <si>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</si>
  <si>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</si>
  <si>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</si>
  <si>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</si>
  <si>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</si>
  <si>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</si>
  <si>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</si>
  <si>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</si>
  <si>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</si>
  <si>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</si>
  <si>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</si>
  <si>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</si>
  <si>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</si>
  <si>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</si>
  <si>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09210</t>
  </si>
  <si>
    <t>09211</t>
  </si>
  <si>
    <t>09212</t>
  </si>
  <si>
    <t>09220</t>
  </si>
  <si>
    <t>09221</t>
  </si>
  <si>
    <t>09222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</si>
  <si>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</si>
  <si>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</si>
  <si>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</si>
  <si>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</si>
  <si>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</si>
  <si>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</si>
  <si>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</si>
  <si>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</si>
  <si>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</si>
  <si>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</si>
  <si>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</si>
  <si>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</si>
  <si>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</si>
  <si>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</si>
  <si>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</si>
  <si>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</si>
  <si>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</si>
  <si>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</si>
  <si>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</si>
  <si>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</si>
  <si>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Tasandusfond (lg 1)</t>
  </si>
  <si>
    <t>Toetusfond (lg 2)</t>
  </si>
  <si>
    <t>Muud saadud toetused tegevuskuludeks</t>
  </si>
  <si>
    <t>101.2.1</t>
  </si>
  <si>
    <t>101.1.1</t>
  </si>
  <si>
    <t>101.2.2</t>
  </si>
  <si>
    <t>101.1.2</t>
  </si>
  <si>
    <t>352.00.17.1</t>
  </si>
  <si>
    <t>352.00.17.2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</si>
  <si>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</si>
  <si>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</si>
  <si>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</si>
  <si>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</si>
  <si>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</si>
  <si>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</si>
  <si>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</si>
  <si>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kajastatakse aktsiad ja osalused koos</t>
  </si>
  <si>
    <t>peab olema 0</t>
  </si>
  <si>
    <t>k.a. laenuvahendid</t>
  </si>
  <si>
    <t>Tunnus</t>
  </si>
  <si>
    <t>Laekumine vee erikasutusest</t>
  </si>
  <si>
    <t>Vaba jääk ehk likviidsed varad</t>
  </si>
  <si>
    <t>NB! siin ei ole enam art 3502</t>
  </si>
  <si>
    <t>NB! Siin ei ole enam art 4502</t>
  </si>
  <si>
    <t>Põhitegevuse tulud - põhitegevuse kulud</t>
  </si>
  <si>
    <t>NB! intressid nüüd siin</t>
  </si>
  <si>
    <t>ÜLEJÄÄK/PUUDUJÄÄK</t>
  </si>
  <si>
    <t>võlakohustused - likviidsed varad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</si>
  <si>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</si>
  <si>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</si>
  <si>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</si>
  <si>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</si>
  <si>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sh muude vahendite arvelt (omaosalus)</t>
  </si>
  <si>
    <t>protsentides</t>
  </si>
  <si>
    <t>Esitada igale kvartalile järgneva kuu viimaseks kuupäevaks</t>
  </si>
  <si>
    <t xml:space="preserve">Põhitegevuse tulem + investeerimistegevus. </t>
  </si>
  <si>
    <t xml:space="preserve">kaevandamisõiguse tasu + maa-ainese kaevandamisõiguse tasu 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</si>
  <si>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</si>
  <si>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r>
      <t>Siin kõik ministeeriumidelt jt saadud toetused jooksvateks kuludeks. T</t>
    </r>
    <r>
      <rPr>
        <b/>
        <sz val="10"/>
        <rFont val="Times New Roman"/>
        <family val="1"/>
      </rPr>
      <t>eederaha ka siia kui kasutate jooksvateks remonditöödeks</t>
    </r>
  </si>
  <si>
    <t>sisuliselt ühekordsed tegevused</t>
  </si>
  <si>
    <t>NB! intressid nüüd siin. Omanikutulu, dividendid samuti siia</t>
  </si>
  <si>
    <t>Strateegia vormi automaatseks täitmiseks</t>
  </si>
  <si>
    <t>n-1 aasta täitmine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</si>
  <si>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</si>
  <si>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</si>
  <si>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</si>
  <si>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</si>
  <si>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</si>
  <si>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</si>
  <si>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</si>
  <si>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</si>
  <si>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</si>
  <si>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</si>
  <si>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</si>
  <si>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nt pangalaen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</si>
  <si>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</si>
  <si>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</si>
  <si>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</si>
  <si>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</si>
  <si>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Tuua välja suuremad ja tähtsamad projektid</t>
  </si>
  <si>
    <t>siin ka KOV-lt saadud laen</t>
  </si>
  <si>
    <t>sõltuvale üksusele investeeringuteks, sõltuv üksus näitab fin tehingutes</t>
  </si>
  <si>
    <t>Põllumajandus</t>
  </si>
  <si>
    <t>Ühistranspordi korraldus</t>
  </si>
  <si>
    <t xml:space="preserve">Sporditegevus </t>
  </si>
  <si>
    <t>Puhkepargid ja -baasid</t>
  </si>
  <si>
    <t xml:space="preserve">kogu lõige 2, st koos hariduse invest komponendiga 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</si>
  <si>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</si>
  <si>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</si>
  <si>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</si>
  <si>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</si>
  <si>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</si>
  <si>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</si>
  <si>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382500, 382520</t>
  </si>
  <si>
    <r>
      <t xml:space="preserve">Ainult sõltuvale üksusele!!! </t>
    </r>
    <r>
      <rPr>
        <b/>
        <sz val="10"/>
        <rFont val="Times New Roman"/>
        <family val="1"/>
      </rPr>
      <t>Õppelaenu enam anda ei tohi! Teg ala 01800 all</t>
    </r>
  </si>
  <si>
    <t xml:space="preserve">siia 01800 alla osaluste, aktsiate ja osade soetused ning antavad laenud sõltuvale üksusele. </t>
  </si>
  <si>
    <t>aasta jooksul ei muutu!</t>
  </si>
  <si>
    <t>NB! Siin ei ole enam intresse nagu tulu poolel muude tulude all. Siin kajastada ka reservfond</t>
  </si>
  <si>
    <t>Ridu juurde teha ei tohi!</t>
  </si>
  <si>
    <t>Valemeid ei tohi üle kirjutada!</t>
  </si>
  <si>
    <t>Valemeid üle kirjutada ei tohi!</t>
  </si>
  <si>
    <t>Investeeringuprojektid* (alati "+" märgiga)</t>
  </si>
  <si>
    <t>siia ka kap rendi või teenuste kontsessioonilepete alusel põhivara soetamine</t>
  </si>
  <si>
    <t xml:space="preserve">kas 6-kordne põhitegevuse tulem või 60% põhitegevuse tuludest, kumb on suurem, kuid mitte rohkem kui 100%. Siia on lisatud rida 18 summad 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</si>
  <si>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</si>
  <si>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</si>
  <si>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</si>
  <si>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alates </t>
    </r>
    <r>
      <rPr>
        <b/>
        <sz val="10"/>
        <rFont val="Arial"/>
        <family val="2"/>
      </rPr>
      <t>2012</t>
    </r>
    <r>
      <rPr>
        <sz val="10"/>
        <rFont val="Arial"/>
        <family val="0"/>
      </rPr>
      <t>. a-st sõlmitud lepingute puhul, mitte varasemad</t>
    </r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</si>
  <si>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</si>
  <si>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</si>
  <si>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</si>
  <si>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</si>
  <si>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</si>
  <si>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</si>
  <si>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</si>
  <si>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</si>
  <si>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</si>
  <si>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</si>
  <si>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</si>
  <si>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</si>
  <si>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Ridu juurde teha ei tohi, va alates reast 68!</t>
  </si>
  <si>
    <t>intressikulu, aktsiate ja osade soetus, antavad laenud sõltuvale üksusele</t>
  </si>
  <si>
    <t>sh hariduse invest komponent juhul, kui tehakse investeeringut, aga mitte jooksvat remonti</t>
  </si>
  <si>
    <t>kui on ainult üks arvestusüksusesse kuuluv üksus, siis siin midagi olla ei saa</t>
  </si>
  <si>
    <t>siia lisatud valem!</t>
  </si>
  <si>
    <t>trahvid ja muud eespool nimetamata tegevustulud (metsatulu - konto 382530), 3818</t>
  </si>
  <si>
    <t>eelmise aasta jääk + jooksva aasta muutus. Ei saa kunagi olla negatiivne!</t>
  </si>
  <si>
    <t>art 1001, käsitsi täita. Ei saa rohkem suunata kui reale 40 eelmisel aastal jääb.</t>
  </si>
  <si>
    <t>lisatud valem</t>
  </si>
  <si>
    <t>siin planeerida juba a lõpu seis</t>
  </si>
  <si>
    <t xml:space="preserve">2014 eelarve  </t>
  </si>
  <si>
    <t xml:space="preserve">2015 eelarve  </t>
  </si>
  <si>
    <t xml:space="preserve">2016 eelarve  </t>
  </si>
  <si>
    <t>Tuleb nüüd näidata ka teg ala all. Selleks on 01800</t>
  </si>
  <si>
    <t>siin prognoosida a lõpu täitmine</t>
  </si>
  <si>
    <t>laenulepingu sõlmimise tasud ka siin</t>
  </si>
  <si>
    <t xml:space="preserve">Kohtuotsuse alusel välja mõistetud tasud </t>
  </si>
  <si>
    <t>nt KOV ostab tütrelt mingit teenust, nt toitlustamine vms</t>
  </si>
  <si>
    <t xml:space="preserve">Kokku artiklite ja tegevusalade võrdlus </t>
  </si>
  <si>
    <t>2012 kontroll e/a aruande lehelt</t>
  </si>
  <si>
    <t>summad peavad võrduma</t>
  </si>
  <si>
    <t xml:space="preserve"> 2012. a täitmine</t>
  </si>
  <si>
    <t>2013 .a eeldatav täitmine</t>
  </si>
  <si>
    <t>2012 täitmine</t>
  </si>
  <si>
    <t>2013 eeldatav täitmine</t>
  </si>
  <si>
    <t xml:space="preserve">2017 eelarve  </t>
  </si>
  <si>
    <t xml:space="preserve">2012 ja 2013 täituvad automaatselt eelarvearuande lehelt!!! </t>
  </si>
  <si>
    <t>2013 kontroll e/a aruande lehelt</t>
  </si>
  <si>
    <t>Alusharidus (lasteaiad)</t>
  </si>
  <si>
    <t>Koolitransport (varem õpilasveo eriliinid)</t>
  </si>
  <si>
    <t>Muud hariduse abiteenused (alates 2013 Koolitoit)</t>
  </si>
  <si>
    <t>Taseme alusel mittemääratletav haridus (varem hälviklaste koolid)</t>
  </si>
  <si>
    <t>EI TOHI OLLA NEGATIIVNE 2 A JÄRJEST. Kõigi aastate PT summa peab olema vähemalt 0.</t>
  </si>
  <si>
    <t>Põhikooli renoveerimine</t>
  </si>
  <si>
    <t>Valla teede renoveerimine</t>
  </si>
  <si>
    <t>Koolitoit (inventari soetus)</t>
  </si>
  <si>
    <t>Laeva Vallavalitsus</t>
  </si>
  <si>
    <t>Väänikvere tee 7 remondi projekt</t>
  </si>
  <si>
    <t>Perearstikeskuse soojustamine</t>
  </si>
  <si>
    <t>sh. toetuste arvelt</t>
  </si>
  <si>
    <t>Kergliiklustee ehitus</t>
  </si>
  <si>
    <t>Paisjärve puhastamine</t>
  </si>
  <si>
    <t>õp.tuba, vent</t>
  </si>
  <si>
    <t>h muude vahendite arvelt (omaosalus)</t>
  </si>
  <si>
    <t>Siniküla küla Pilpa tee veevarustuse tagamine</t>
  </si>
  <si>
    <t>Puhkeala Käreveres koostöös Tähtvere vallaga</t>
  </si>
  <si>
    <t>Väänikvere tee 7 remondi l etapp</t>
  </si>
  <si>
    <t>Väänikvere tee 7 remondi ll etapp</t>
  </si>
  <si>
    <t>Kergliiklustee projekteerimine</t>
  </si>
  <si>
    <t>Laeva küla mänguväljaku rekonstrueerimine</t>
  </si>
  <si>
    <t>Reservpumbamaja rekonstrueerimine</t>
  </si>
  <si>
    <t>Lasteaed-külakeskuse ventilatsiooni ehitus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</si>
</sst>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333333"/>
      <name val="Verdana"/>
      <family val="2"/>
    </font>
    <font>
      <sz val="10"/>
      <color theme="0" tint="-0.4999699890613556"/>
      <name val="Arial"/>
      <family val="2"/>
    </font>
    <font>
      <sz val="10"/>
      <color theme="1" tint="0.49998000264167786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3" borderId="3" applyNumberFormat="0" applyAlignment="0" applyProtection="0"/>
    <xf numFmtId="0" fontId="5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4" borderId="5" applyNumberFormat="0" applyFont="0" applyAlignment="0" applyProtection="0"/>
    <xf numFmtId="0" fontId="6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0" borderId="9" applyNumberFormat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" fillId="0" borderId="14" xfId="47" applyFont="1" applyFill="1" applyBorder="1">
      <alignment/>
      <protection/>
    </xf>
    <xf numFmtId="0" fontId="2" fillId="0" borderId="15" xfId="0" applyFont="1" applyFill="1" applyBorder="1" applyAlignment="1">
      <alignment horizontal="left"/>
    </xf>
    <xf numFmtId="0" fontId="2" fillId="0" borderId="14" xfId="47" applyFont="1" applyFill="1" applyBorder="1" applyAlignment="1">
      <alignment/>
      <protection/>
    </xf>
    <xf numFmtId="0" fontId="1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1" fillId="33" borderId="17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10" fontId="0" fillId="0" borderId="2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3" fillId="0" borderId="11" xfId="47" applyNumberFormat="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34" borderId="13" xfId="0" applyNumberFormat="1" applyFont="1" applyFill="1" applyBorder="1" applyAlignment="1">
      <alignment wrapText="1"/>
    </xf>
    <xf numFmtId="3" fontId="0" fillId="34" borderId="11" xfId="0" applyNumberFormat="1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ont="1" applyFill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34" borderId="11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173" fontId="0" fillId="34" borderId="11" xfId="0" applyNumberFormat="1" applyFont="1" applyFill="1" applyBorder="1" applyAlignment="1">
      <alignment wrapText="1"/>
    </xf>
    <xf numFmtId="173" fontId="0" fillId="34" borderId="13" xfId="0" applyNumberFormat="1" applyFont="1" applyFill="1" applyBorder="1" applyAlignment="1">
      <alignment wrapText="1"/>
    </xf>
    <xf numFmtId="3" fontId="0" fillId="34" borderId="11" xfId="0" applyNumberFormat="1" applyFont="1" applyFill="1" applyBorder="1" applyAlignment="1">
      <alignment wrapText="1"/>
    </xf>
    <xf numFmtId="3" fontId="0" fillId="34" borderId="13" xfId="0" applyNumberFormat="1" applyFont="1" applyFill="1" applyBorder="1" applyAlignment="1">
      <alignment wrapText="1"/>
    </xf>
    <xf numFmtId="173" fontId="0" fillId="34" borderId="11" xfId="0" applyNumberFormat="1" applyFont="1" applyFill="1" applyBorder="1" applyAlignment="1">
      <alignment wrapText="1"/>
    </xf>
    <xf numFmtId="3" fontId="0" fillId="34" borderId="22" xfId="0" applyNumberFormat="1" applyFont="1" applyFill="1" applyBorder="1" applyAlignment="1">
      <alignment wrapText="1"/>
    </xf>
    <xf numFmtId="3" fontId="0" fillId="34" borderId="23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wrapText="1"/>
    </xf>
    <xf numFmtId="3" fontId="1" fillId="34" borderId="20" xfId="0" applyNumberFormat="1" applyFont="1" applyFill="1" applyBorder="1" applyAlignment="1">
      <alignment wrapText="1"/>
    </xf>
    <xf numFmtId="3" fontId="1" fillId="34" borderId="11" xfId="0" applyNumberFormat="1" applyFont="1" applyFill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right"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4" xfId="48" applyNumberFormat="1" applyFont="1" applyFill="1" applyBorder="1" applyAlignment="1" applyProtection="1">
      <alignment wrapText="1"/>
      <protection locked="0"/>
    </xf>
    <xf numFmtId="0" fontId="13" fillId="0" borderId="25" xfId="48" applyFont="1" applyBorder="1">
      <alignment/>
      <protection/>
    </xf>
    <xf numFmtId="0" fontId="14" fillId="0" borderId="26" xfId="46" applyFont="1" applyBorder="1">
      <alignment/>
      <protection/>
    </xf>
    <xf numFmtId="0" fontId="13" fillId="0" borderId="25" xfId="48" applyFont="1" applyFill="1" applyBorder="1">
      <alignment/>
      <protection/>
    </xf>
    <xf numFmtId="0" fontId="14" fillId="0" borderId="26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6" xfId="48" applyFont="1" applyFill="1" applyBorder="1">
      <alignment/>
      <protection/>
    </xf>
    <xf numFmtId="4" fontId="11" fillId="0" borderId="0" xfId="46" applyNumberFormat="1" applyFont="1" applyBorder="1" applyAlignment="1" applyProtection="1">
      <alignment/>
      <protection locked="0"/>
    </xf>
    <xf numFmtId="0" fontId="1" fillId="33" borderId="27" xfId="0" applyFont="1" applyFill="1" applyBorder="1" applyAlignment="1">
      <alignment horizontal="center" wrapText="1"/>
    </xf>
    <xf numFmtId="0" fontId="0" fillId="0" borderId="14" xfId="48" applyFont="1" applyFill="1" applyBorder="1">
      <alignment/>
      <protection/>
    </xf>
    <xf numFmtId="0" fontId="1" fillId="0" borderId="14" xfId="48" applyFont="1" applyFill="1" applyBorder="1">
      <alignment/>
      <protection/>
    </xf>
    <xf numFmtId="0" fontId="0" fillId="0" borderId="19" xfId="48" applyFont="1" applyFill="1" applyBorder="1">
      <alignment/>
      <protection/>
    </xf>
    <xf numFmtId="0" fontId="2" fillId="0" borderId="28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9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27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3" fillId="0" borderId="0" xfId="48" applyFont="1" applyFill="1" applyBorder="1" applyProtection="1">
      <alignment/>
      <protection locked="0"/>
    </xf>
    <xf numFmtId="0" fontId="3" fillId="0" borderId="29" xfId="48" applyFont="1" applyFill="1" applyBorder="1" applyProtection="1">
      <alignment/>
      <protection locked="0"/>
    </xf>
    <xf numFmtId="0" fontId="3" fillId="0" borderId="26" xfId="48" applyFont="1" applyFill="1" applyBorder="1" applyProtection="1">
      <alignment/>
      <protection locked="0"/>
    </xf>
    <xf numFmtId="0" fontId="3" fillId="0" borderId="25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6" xfId="48" applyFont="1" applyFill="1" applyBorder="1">
      <alignment/>
      <protection/>
    </xf>
    <xf numFmtId="0" fontId="3" fillId="0" borderId="26" xfId="46" applyFont="1" applyFill="1" applyBorder="1">
      <alignment/>
      <protection/>
    </xf>
    <xf numFmtId="0" fontId="3" fillId="0" borderId="29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35" borderId="0" xfId="46" applyFont="1" applyFill="1" applyBorder="1">
      <alignment/>
      <protection/>
    </xf>
    <xf numFmtId="0" fontId="3" fillId="0" borderId="25" xfId="46" applyFont="1" applyBorder="1">
      <alignment/>
      <protection/>
    </xf>
    <xf numFmtId="0" fontId="3" fillId="35" borderId="25" xfId="46" applyFont="1" applyFill="1" applyBorder="1">
      <alignment/>
      <protection/>
    </xf>
    <xf numFmtId="172" fontId="3" fillId="0" borderId="29" xfId="48" applyNumberFormat="1" applyFont="1" applyFill="1" applyBorder="1">
      <alignment/>
      <protection/>
    </xf>
    <xf numFmtId="172" fontId="3" fillId="0" borderId="0" xfId="48" applyNumberFormat="1" applyFont="1" applyFill="1" applyBorder="1">
      <alignment/>
      <protection/>
    </xf>
    <xf numFmtId="0" fontId="3" fillId="0" borderId="26" xfId="48" applyFont="1" applyBorder="1">
      <alignment/>
      <protection/>
    </xf>
    <xf numFmtId="172" fontId="3" fillId="0" borderId="26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1" fillId="35" borderId="11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35" borderId="22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 wrapText="1"/>
    </xf>
    <xf numFmtId="3" fontId="0" fillId="35" borderId="20" xfId="0" applyNumberFormat="1" applyFont="1" applyFill="1" applyBorder="1" applyAlignment="1">
      <alignment wrapText="1"/>
    </xf>
    <xf numFmtId="3" fontId="0" fillId="35" borderId="31" xfId="0" applyNumberFormat="1" applyFont="1" applyFill="1" applyBorder="1" applyAlignment="1">
      <alignment wrapText="1"/>
    </xf>
    <xf numFmtId="3" fontId="0" fillId="35" borderId="32" xfId="0" applyNumberFormat="1" applyFont="1" applyFill="1" applyBorder="1" applyAlignment="1">
      <alignment wrapText="1"/>
    </xf>
    <xf numFmtId="0" fontId="0" fillId="35" borderId="20" xfId="0" applyFont="1" applyFill="1" applyBorder="1" applyAlignment="1">
      <alignment/>
    </xf>
    <xf numFmtId="3" fontId="0" fillId="35" borderId="33" xfId="0" applyNumberFormat="1" applyFont="1" applyFill="1" applyBorder="1" applyAlignment="1">
      <alignment horizontal="right" vertical="center"/>
    </xf>
    <xf numFmtId="3" fontId="0" fillId="35" borderId="34" xfId="0" applyNumberFormat="1" applyFont="1" applyFill="1" applyBorder="1" applyAlignment="1">
      <alignment horizontal="right" vertical="center"/>
    </xf>
    <xf numFmtId="3" fontId="0" fillId="35" borderId="13" xfId="0" applyNumberFormat="1" applyFont="1" applyFill="1" applyBorder="1" applyAlignment="1">
      <alignment/>
    </xf>
    <xf numFmtId="3" fontId="0" fillId="35" borderId="23" xfId="0" applyNumberFormat="1" applyFont="1" applyFill="1" applyBorder="1" applyAlignment="1">
      <alignment/>
    </xf>
    <xf numFmtId="0" fontId="3" fillId="0" borderId="29" xfId="48" applyFont="1" applyFill="1" applyBorder="1" applyAlignment="1" applyProtection="1">
      <alignment horizontal="left"/>
      <protection locked="0"/>
    </xf>
    <xf numFmtId="0" fontId="3" fillId="0" borderId="26" xfId="48" applyFont="1" applyFill="1" applyBorder="1" applyAlignment="1" applyProtection="1">
      <alignment horizontal="left"/>
      <protection locked="0"/>
    </xf>
    <xf numFmtId="0" fontId="3" fillId="0" borderId="35" xfId="46" applyFont="1" applyBorder="1" applyAlignment="1">
      <alignment horizontal="left"/>
      <protection/>
    </xf>
    <xf numFmtId="0" fontId="3" fillId="0" borderId="29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6" xfId="46" applyFont="1" applyBorder="1" applyAlignment="1">
      <alignment horizontal="left"/>
      <protection/>
    </xf>
    <xf numFmtId="0" fontId="3" fillId="0" borderId="26" xfId="48" applyFont="1" applyFill="1" applyBorder="1" applyAlignment="1">
      <alignment horizontal="left"/>
      <protection/>
    </xf>
    <xf numFmtId="0" fontId="3" fillId="0" borderId="15" xfId="46" applyFont="1" applyBorder="1" applyAlignment="1">
      <alignment horizontal="left"/>
      <protection/>
    </xf>
    <xf numFmtId="0" fontId="11" fillId="0" borderId="26" xfId="48" applyFont="1" applyFill="1" applyBorder="1" applyAlignment="1">
      <alignment horizontal="left"/>
      <protection/>
    </xf>
    <xf numFmtId="49" fontId="3" fillId="0" borderId="29" xfId="48" applyNumberFormat="1" applyFont="1" applyFill="1" applyBorder="1" applyAlignment="1">
      <alignment horizontal="left"/>
      <protection/>
    </xf>
    <xf numFmtId="49" fontId="3" fillId="0" borderId="26" xfId="48" applyNumberFormat="1" applyFont="1" applyFill="1" applyBorder="1" applyAlignment="1">
      <alignment horizontal="left"/>
      <protection/>
    </xf>
    <xf numFmtId="49" fontId="13" fillId="0" borderId="35" xfId="47" applyNumberFormat="1" applyFont="1" applyFill="1" applyBorder="1" applyAlignment="1">
      <alignment horizontal="left"/>
      <protection/>
    </xf>
    <xf numFmtId="49" fontId="3" fillId="0" borderId="15" xfId="47" applyNumberFormat="1" applyFont="1" applyFill="1" applyBorder="1" applyAlignment="1">
      <alignment horizontal="left"/>
      <protection/>
    </xf>
    <xf numFmtId="0" fontId="3" fillId="0" borderId="15" xfId="47" applyFont="1" applyFill="1" applyBorder="1" applyAlignment="1">
      <alignment horizontal="left"/>
      <protection/>
    </xf>
    <xf numFmtId="0" fontId="3" fillId="0" borderId="36" xfId="47" applyFont="1" applyFill="1" applyBorder="1" applyAlignment="1">
      <alignment horizontal="left"/>
      <protection/>
    </xf>
    <xf numFmtId="49" fontId="3" fillId="0" borderId="36" xfId="47" applyNumberFormat="1" applyFont="1" applyFill="1" applyBorder="1" applyAlignment="1">
      <alignment horizontal="left"/>
      <protection/>
    </xf>
    <xf numFmtId="0" fontId="3" fillId="35" borderId="35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5" xfId="48" applyFont="1" applyFill="1" applyBorder="1" applyAlignment="1" applyProtection="1">
      <alignment horizontal="left"/>
      <protection locked="0"/>
    </xf>
    <xf numFmtId="0" fontId="13" fillId="0" borderId="25" xfId="48" applyFont="1" applyFill="1" applyBorder="1" applyAlignment="1">
      <alignment horizontal="left"/>
      <protection/>
    </xf>
    <xf numFmtId="0" fontId="3" fillId="35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5" xfId="48" applyFont="1" applyFill="1" applyBorder="1" applyAlignment="1">
      <alignment horizontal="left"/>
      <protection/>
    </xf>
    <xf numFmtId="0" fontId="20" fillId="0" borderId="37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8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0" fillId="36" borderId="0" xfId="0" applyFill="1" applyAlignment="1">
      <alignment/>
    </xf>
    <xf numFmtId="0" fontId="1" fillId="36" borderId="15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13" fillId="36" borderId="0" xfId="46" applyFont="1" applyFill="1">
      <alignment/>
      <protection/>
    </xf>
    <xf numFmtId="3" fontId="0" fillId="36" borderId="11" xfId="0" applyNumberFormat="1" applyFont="1" applyFill="1" applyBorder="1" applyAlignment="1">
      <alignment/>
    </xf>
    <xf numFmtId="0" fontId="1" fillId="36" borderId="14" xfId="0" applyFont="1" applyFill="1" applyBorder="1" applyAlignment="1">
      <alignment wrapText="1"/>
    </xf>
    <xf numFmtId="3" fontId="1" fillId="36" borderId="11" xfId="0" applyNumberFormat="1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37" borderId="25" xfId="48" applyFont="1" applyFill="1" applyBorder="1" applyAlignment="1">
      <alignment horizontal="left"/>
      <protection/>
    </xf>
    <xf numFmtId="0" fontId="13" fillId="37" borderId="29" xfId="48" applyFont="1" applyFill="1" applyBorder="1">
      <alignment/>
      <protection/>
    </xf>
    <xf numFmtId="0" fontId="13" fillId="37" borderId="26" xfId="48" applyFont="1" applyFill="1" applyBorder="1" applyAlignment="1">
      <alignment horizontal="left"/>
      <protection/>
    </xf>
    <xf numFmtId="0" fontId="13" fillId="37" borderId="26" xfId="48" applyFont="1" applyFill="1" applyBorder="1">
      <alignment/>
      <protection/>
    </xf>
    <xf numFmtId="0" fontId="13" fillId="37" borderId="25" xfId="46" applyFont="1" applyFill="1" applyBorder="1" applyAlignment="1">
      <alignment horizontal="left"/>
      <protection/>
    </xf>
    <xf numFmtId="0" fontId="3" fillId="37" borderId="25" xfId="46" applyFont="1" applyFill="1" applyBorder="1">
      <alignment/>
      <protection/>
    </xf>
    <xf numFmtId="0" fontId="3" fillId="37" borderId="25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6" xfId="46" applyFont="1" applyFill="1" applyBorder="1" applyAlignment="1">
      <alignment horizontal="left"/>
      <protection/>
    </xf>
    <xf numFmtId="0" fontId="3" fillId="38" borderId="26" xfId="46" applyFont="1" applyFill="1" applyBorder="1">
      <alignment/>
      <protection/>
    </xf>
    <xf numFmtId="0" fontId="13" fillId="38" borderId="25" xfId="48" applyFont="1" applyFill="1" applyBorder="1" applyAlignment="1">
      <alignment horizontal="left"/>
      <protection/>
    </xf>
    <xf numFmtId="0" fontId="3" fillId="38" borderId="25" xfId="48" applyFont="1" applyFill="1" applyBorder="1">
      <alignment/>
      <protection/>
    </xf>
    <xf numFmtId="3" fontId="1" fillId="38" borderId="20" xfId="0" applyNumberFormat="1" applyFont="1" applyFill="1" applyBorder="1" applyAlignment="1">
      <alignment wrapText="1"/>
    </xf>
    <xf numFmtId="3" fontId="1" fillId="39" borderId="11" xfId="0" applyNumberFormat="1" applyFont="1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0" fillId="41" borderId="11" xfId="0" applyNumberFormat="1" applyFont="1" applyFill="1" applyBorder="1" applyAlignment="1">
      <alignment/>
    </xf>
    <xf numFmtId="3" fontId="1" fillId="42" borderId="11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/>
    </xf>
    <xf numFmtId="0" fontId="13" fillId="0" borderId="0" xfId="46" applyFont="1" applyFill="1" applyProtection="1">
      <alignment/>
      <protection locked="0"/>
    </xf>
    <xf numFmtId="0" fontId="13" fillId="34" borderId="26" xfId="46" applyFont="1" applyFill="1" applyBorder="1" applyAlignment="1">
      <alignment horizontal="left"/>
      <protection/>
    </xf>
    <xf numFmtId="0" fontId="13" fillId="34" borderId="25" xfId="48" applyFont="1" applyFill="1" applyBorder="1">
      <alignment/>
      <protection/>
    </xf>
    <xf numFmtId="0" fontId="13" fillId="34" borderId="25" xfId="48" applyFont="1" applyFill="1" applyBorder="1" applyAlignment="1">
      <alignment horizontal="left"/>
      <protection/>
    </xf>
    <xf numFmtId="0" fontId="13" fillId="34" borderId="26" xfId="48" applyFont="1" applyFill="1" applyBorder="1" applyAlignment="1">
      <alignment horizontal="left"/>
      <protection/>
    </xf>
    <xf numFmtId="0" fontId="13" fillId="34" borderId="26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6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6" xfId="48" applyFont="1" applyFill="1" applyBorder="1" applyAlignment="1">
      <alignment horizontal="left"/>
      <protection/>
    </xf>
    <xf numFmtId="0" fontId="22" fillId="0" borderId="35" xfId="46" applyFont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9" xfId="0" applyFont="1" applyFill="1" applyBorder="1" applyAlignment="1">
      <alignment wrapText="1"/>
    </xf>
    <xf numFmtId="3" fontId="8" fillId="34" borderId="22" xfId="0" applyNumberFormat="1" applyFont="1" applyFill="1" applyBorder="1" applyAlignment="1">
      <alignment wrapText="1"/>
    </xf>
    <xf numFmtId="3" fontId="8" fillId="34" borderId="23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35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0" fillId="38" borderId="20" xfId="0" applyNumberFormat="1" applyFont="1" applyFill="1" applyBorder="1" applyAlignment="1">
      <alignment wrapText="1"/>
    </xf>
    <xf numFmtId="173" fontId="2" fillId="34" borderId="20" xfId="0" applyNumberFormat="1" applyFont="1" applyFill="1" applyBorder="1" applyAlignment="1">
      <alignment wrapText="1"/>
    </xf>
    <xf numFmtId="173" fontId="2" fillId="34" borderId="11" xfId="0" applyNumberFormat="1" applyFont="1" applyFill="1" applyBorder="1" applyAlignment="1">
      <alignment wrapText="1"/>
    </xf>
    <xf numFmtId="173" fontId="2" fillId="34" borderId="13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3" fontId="1" fillId="34" borderId="20" xfId="0" applyNumberFormat="1" applyFont="1" applyFill="1" applyBorder="1" applyAlignment="1">
      <alignment wrapText="1"/>
    </xf>
    <xf numFmtId="3" fontId="0" fillId="36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43" borderId="0" xfId="0" applyFill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3" fontId="1" fillId="0" borderId="40" xfId="0" applyNumberFormat="1" applyFont="1" applyFill="1" applyBorder="1" applyAlignment="1">
      <alignment wrapText="1"/>
    </xf>
    <xf numFmtId="3" fontId="1" fillId="0" borderId="41" xfId="0" applyNumberFormat="1" applyFont="1" applyFill="1" applyBorder="1" applyAlignment="1">
      <alignment wrapText="1"/>
    </xf>
    <xf numFmtId="3" fontId="0" fillId="0" borderId="40" xfId="0" applyNumberFormat="1" applyFont="1" applyFill="1" applyBorder="1" applyAlignment="1">
      <alignment wrapText="1"/>
    </xf>
    <xf numFmtId="3" fontId="0" fillId="0" borderId="41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42" xfId="0" applyNumberFormat="1" applyFont="1" applyFill="1" applyBorder="1" applyAlignment="1">
      <alignment/>
    </xf>
    <xf numFmtId="0" fontId="0" fillId="43" borderId="0" xfId="0" applyFill="1" applyAlignment="1">
      <alignment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0" fontId="0" fillId="43" borderId="0" xfId="0" applyFill="1" applyAlignment="1">
      <alignment/>
    </xf>
    <xf numFmtId="0" fontId="27" fillId="36" borderId="0" xfId="46" applyFont="1" applyFill="1" applyAlignment="1">
      <alignment wrapText="1"/>
      <protection/>
    </xf>
    <xf numFmtId="0" fontId="0" fillId="36" borderId="0" xfId="46" applyFill="1" applyAlignment="1">
      <alignment horizontal="center"/>
      <protection/>
    </xf>
    <xf numFmtId="4" fontId="11" fillId="0" borderId="45" xfId="48" applyNumberFormat="1" applyFont="1" applyFill="1" applyBorder="1" applyAlignment="1" applyProtection="1">
      <alignment horizontal="right" wrapText="1"/>
      <protection locked="0"/>
    </xf>
    <xf numFmtId="4" fontId="6" fillId="0" borderId="46" xfId="47" applyNumberFormat="1" applyFont="1" applyFill="1" applyBorder="1" applyProtection="1">
      <alignment/>
      <protection locked="0"/>
    </xf>
    <xf numFmtId="0" fontId="1" fillId="36" borderId="3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4" fillId="0" borderId="47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8" xfId="48" applyFont="1" applyFill="1" applyBorder="1" applyAlignment="1" applyProtection="1">
      <alignment horizontal="left"/>
      <protection locked="0"/>
    </xf>
    <xf numFmtId="0" fontId="16" fillId="0" borderId="36" xfId="48" applyFont="1" applyFill="1" applyBorder="1" applyAlignment="1" applyProtection="1">
      <alignment horizontal="left"/>
      <protection locked="0"/>
    </xf>
    <xf numFmtId="0" fontId="16" fillId="0" borderId="35" xfId="46" applyFont="1" applyBorder="1" applyAlignment="1">
      <alignment horizontal="left"/>
      <protection/>
    </xf>
    <xf numFmtId="0" fontId="16" fillId="0" borderId="48" xfId="48" applyFont="1" applyFill="1" applyBorder="1" applyAlignment="1">
      <alignment horizontal="left"/>
      <protection/>
    </xf>
    <xf numFmtId="0" fontId="16" fillId="0" borderId="15" xfId="48" applyFont="1" applyFill="1" applyBorder="1" applyAlignment="1">
      <alignment horizontal="left"/>
      <protection/>
    </xf>
    <xf numFmtId="0" fontId="16" fillId="0" borderId="36" xfId="48" applyFont="1" applyFill="1" applyBorder="1" applyAlignment="1">
      <alignment horizontal="left"/>
      <protection/>
    </xf>
    <xf numFmtId="0" fontId="16" fillId="0" borderId="36" xfId="46" applyFont="1" applyBorder="1" applyAlignment="1">
      <alignment horizontal="left"/>
      <protection/>
    </xf>
    <xf numFmtId="0" fontId="16" fillId="0" borderId="15" xfId="46" applyFont="1" applyBorder="1" applyAlignment="1">
      <alignment horizontal="left"/>
      <protection/>
    </xf>
    <xf numFmtId="0" fontId="16" fillId="0" borderId="35" xfId="48" applyFont="1" applyFill="1" applyBorder="1" applyAlignment="1">
      <alignment horizontal="left"/>
      <protection/>
    </xf>
    <xf numFmtId="0" fontId="9" fillId="0" borderId="36" xfId="48" applyFont="1" applyFill="1" applyBorder="1" applyAlignment="1">
      <alignment horizontal="left"/>
      <protection/>
    </xf>
    <xf numFmtId="0" fontId="16" fillId="0" borderId="15" xfId="46" applyFont="1" applyFill="1" applyBorder="1" applyAlignment="1">
      <alignment horizontal="left"/>
      <protection/>
    </xf>
    <xf numFmtId="49" fontId="16" fillId="0" borderId="48" xfId="48" applyNumberFormat="1" applyFont="1" applyFill="1" applyBorder="1" applyAlignment="1">
      <alignment horizontal="left"/>
      <protection/>
    </xf>
    <xf numFmtId="49" fontId="16" fillId="0" borderId="36" xfId="48" applyNumberFormat="1" applyFont="1" applyFill="1" applyBorder="1" applyAlignment="1">
      <alignment horizontal="left"/>
      <protection/>
    </xf>
    <xf numFmtId="4" fontId="21" fillId="0" borderId="49" xfId="48" applyNumberFormat="1" applyFont="1" applyFill="1" applyBorder="1" applyAlignment="1" applyProtection="1">
      <alignment/>
      <protection/>
    </xf>
    <xf numFmtId="4" fontId="21" fillId="0" borderId="50" xfId="48" applyNumberFormat="1" applyFont="1" applyFill="1" applyBorder="1" applyAlignment="1" applyProtection="1">
      <alignment/>
      <protection/>
    </xf>
    <xf numFmtId="4" fontId="21" fillId="0" borderId="24" xfId="48" applyNumberFormat="1" applyFont="1" applyFill="1" applyBorder="1" applyAlignment="1" applyProtection="1">
      <alignment/>
      <protection/>
    </xf>
    <xf numFmtId="4" fontId="6" fillId="0" borderId="38" xfId="48" applyNumberFormat="1" applyFont="1" applyFill="1" applyBorder="1" applyAlignment="1" applyProtection="1">
      <alignment/>
      <protection locked="0"/>
    </xf>
    <xf numFmtId="4" fontId="21" fillId="0" borderId="45" xfId="48" applyNumberFormat="1" applyFont="1" applyFill="1" applyBorder="1" applyAlignment="1" applyProtection="1">
      <alignment/>
      <protection/>
    </xf>
    <xf numFmtId="4" fontId="6" fillId="0" borderId="51" xfId="48" applyNumberFormat="1" applyFont="1" applyFill="1" applyBorder="1" applyAlignment="1" applyProtection="1">
      <alignment/>
      <protection/>
    </xf>
    <xf numFmtId="4" fontId="6" fillId="0" borderId="52" xfId="48" applyNumberFormat="1" applyFont="1" applyFill="1" applyBorder="1" applyAlignment="1" applyProtection="1">
      <alignment/>
      <protection locked="0"/>
    </xf>
    <xf numFmtId="4" fontId="6" fillId="0" borderId="53" xfId="48" applyNumberFormat="1" applyFont="1" applyFill="1" applyBorder="1" applyAlignment="1" applyProtection="1">
      <alignment/>
      <protection/>
    </xf>
    <xf numFmtId="4" fontId="6" fillId="0" borderId="54" xfId="48" applyNumberFormat="1" applyFont="1" applyFill="1" applyBorder="1" applyAlignment="1" applyProtection="1">
      <alignment/>
      <protection/>
    </xf>
    <xf numFmtId="4" fontId="21" fillId="0" borderId="55" xfId="48" applyNumberFormat="1" applyFont="1" applyFill="1" applyBorder="1" applyAlignment="1" applyProtection="1">
      <alignment/>
      <protection/>
    </xf>
    <xf numFmtId="4" fontId="6" fillId="0" borderId="49" xfId="48" applyNumberFormat="1" applyFont="1" applyFill="1" applyBorder="1" applyAlignment="1" applyProtection="1">
      <alignment/>
      <protection locked="0"/>
    </xf>
    <xf numFmtId="4" fontId="6" fillId="0" borderId="38" xfId="48" applyNumberFormat="1" applyFont="1" applyFill="1" applyBorder="1" applyAlignment="1" applyProtection="1">
      <alignment/>
      <protection/>
    </xf>
    <xf numFmtId="4" fontId="6" fillId="0" borderId="49" xfId="48" applyNumberFormat="1" applyFont="1" applyFill="1" applyBorder="1" applyAlignment="1" applyProtection="1">
      <alignment/>
      <protection/>
    </xf>
    <xf numFmtId="4" fontId="6" fillId="0" borderId="56" xfId="48" applyNumberFormat="1" applyFont="1" applyFill="1" applyBorder="1" applyAlignment="1" applyProtection="1">
      <alignment/>
      <protection/>
    </xf>
    <xf numFmtId="4" fontId="2" fillId="0" borderId="54" xfId="46" applyNumberFormat="1" applyFont="1" applyFill="1" applyBorder="1">
      <alignment/>
      <protection/>
    </xf>
    <xf numFmtId="4" fontId="2" fillId="0" borderId="57" xfId="46" applyNumberFormat="1" applyFont="1" applyBorder="1">
      <alignment/>
      <protection/>
    </xf>
    <xf numFmtId="49" fontId="16" fillId="0" borderId="15" xfId="48" applyNumberFormat="1" applyFont="1" applyFill="1" applyBorder="1" applyAlignment="1">
      <alignment horizontal="left"/>
      <protection/>
    </xf>
    <xf numFmtId="4" fontId="2" fillId="0" borderId="38" xfId="46" applyNumberFormat="1" applyFont="1" applyBorder="1">
      <alignment/>
      <protection/>
    </xf>
    <xf numFmtId="4" fontId="6" fillId="0" borderId="55" xfId="48" applyNumberFormat="1" applyFont="1" applyFill="1" applyBorder="1" applyAlignment="1" applyProtection="1">
      <alignment/>
      <protection locked="0"/>
    </xf>
    <xf numFmtId="4" fontId="2" fillId="0" borderId="50" xfId="46" applyNumberFormat="1" applyFont="1" applyFill="1" applyBorder="1">
      <alignment/>
      <protection/>
    </xf>
    <xf numFmtId="4" fontId="2" fillId="0" borderId="45" xfId="46" applyNumberFormat="1" applyFont="1" applyFill="1" applyBorder="1">
      <alignment/>
      <protection/>
    </xf>
    <xf numFmtId="4" fontId="2" fillId="0" borderId="50" xfId="46" applyNumberFormat="1" applyFont="1" applyBorder="1">
      <alignment/>
      <protection/>
    </xf>
    <xf numFmtId="4" fontId="2" fillId="0" borderId="45" xfId="46" applyNumberFormat="1" applyFont="1" applyBorder="1">
      <alignment/>
      <protection/>
    </xf>
    <xf numFmtId="4" fontId="2" fillId="0" borderId="55" xfId="46" applyNumberFormat="1" applyFont="1" applyBorder="1">
      <alignment/>
      <protection/>
    </xf>
    <xf numFmtId="4" fontId="2" fillId="0" borderId="55" xfId="46" applyNumberFormat="1" applyFont="1" applyFill="1" applyBorder="1">
      <alignment/>
      <protection/>
    </xf>
    <xf numFmtId="4" fontId="2" fillId="35" borderId="50" xfId="46" applyNumberFormat="1" applyFont="1" applyFill="1" applyBorder="1">
      <alignment/>
      <protection/>
    </xf>
    <xf numFmtId="4" fontId="6" fillId="0" borderId="57" xfId="46" applyNumberFormat="1" applyFont="1" applyBorder="1" applyAlignment="1" applyProtection="1">
      <alignment/>
      <protection/>
    </xf>
    <xf numFmtId="4" fontId="6" fillId="0" borderId="52" xfId="46" applyNumberFormat="1" applyFont="1" applyBorder="1" applyAlignment="1" applyProtection="1">
      <alignment/>
      <protection locked="0"/>
    </xf>
    <xf numFmtId="4" fontId="6" fillId="0" borderId="52" xfId="46" applyNumberFormat="1" applyFont="1" applyBorder="1" applyAlignment="1" applyProtection="1">
      <alignment/>
      <protection/>
    </xf>
    <xf numFmtId="4" fontId="6" fillId="0" borderId="54" xfId="46" applyNumberFormat="1" applyFont="1" applyBorder="1" applyProtection="1">
      <alignment/>
      <protection locked="0"/>
    </xf>
    <xf numFmtId="4" fontId="21" fillId="0" borderId="57" xfId="48" applyNumberFormat="1" applyFont="1" applyFill="1" applyBorder="1" applyAlignment="1" applyProtection="1" quotePrefix="1">
      <alignment/>
      <protection locked="0"/>
    </xf>
    <xf numFmtId="4" fontId="2" fillId="0" borderId="52" xfId="46" applyNumberFormat="1" applyFont="1" applyBorder="1" applyAlignment="1" applyProtection="1">
      <alignment/>
      <protection/>
    </xf>
    <xf numFmtId="4" fontId="6" fillId="0" borderId="52" xfId="46" applyNumberFormat="1" applyFont="1" applyBorder="1" applyProtection="1">
      <alignment/>
      <protection locked="0"/>
    </xf>
    <xf numFmtId="4" fontId="6" fillId="0" borderId="54" xfId="46" applyNumberFormat="1" applyFont="1" applyBorder="1" applyAlignment="1" applyProtection="1">
      <alignment/>
      <protection locked="0"/>
    </xf>
    <xf numFmtId="4" fontId="6" fillId="35" borderId="50" xfId="46" applyNumberFormat="1" applyFont="1" applyFill="1" applyBorder="1" applyAlignment="1" applyProtection="1">
      <alignment/>
      <protection locked="0"/>
    </xf>
    <xf numFmtId="4" fontId="6" fillId="0" borderId="58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3" fontId="26" fillId="0" borderId="0" xfId="0" applyNumberFormat="1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3" fillId="0" borderId="0" xfId="46" applyFont="1" applyFill="1">
      <alignment/>
      <protection/>
    </xf>
    <xf numFmtId="4" fontId="21" fillId="0" borderId="59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Protection="1">
      <alignment/>
      <protection locked="0"/>
    </xf>
    <xf numFmtId="4" fontId="6" fillId="0" borderId="46" xfId="48" applyNumberFormat="1" applyFont="1" applyFill="1" applyBorder="1" applyAlignment="1" applyProtection="1">
      <alignment/>
      <protection/>
    </xf>
    <xf numFmtId="4" fontId="6" fillId="0" borderId="60" xfId="48" applyNumberFormat="1" applyFont="1" applyFill="1" applyBorder="1" applyAlignment="1" applyProtection="1">
      <alignment/>
      <protection/>
    </xf>
    <xf numFmtId="4" fontId="21" fillId="0" borderId="60" xfId="48" applyNumberFormat="1" applyFont="1" applyFill="1" applyBorder="1" applyAlignment="1" applyProtection="1">
      <alignment/>
      <protection/>
    </xf>
    <xf numFmtId="4" fontId="6" fillId="0" borderId="59" xfId="48" applyNumberFormat="1" applyFont="1" applyFill="1" applyBorder="1" applyProtection="1">
      <alignment/>
      <protection locked="0"/>
    </xf>
    <xf numFmtId="3" fontId="21" fillId="0" borderId="45" xfId="48" applyNumberFormat="1" applyFont="1" applyFill="1" applyBorder="1" applyAlignment="1" applyProtection="1">
      <alignment/>
      <protection/>
    </xf>
    <xf numFmtId="4" fontId="6" fillId="0" borderId="59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Protection="1">
      <alignment/>
      <protection/>
    </xf>
    <xf numFmtId="4" fontId="21" fillId="0" borderId="46" xfId="48" applyNumberFormat="1" applyFont="1" applyFill="1" applyBorder="1" applyProtection="1">
      <alignment/>
      <protection/>
    </xf>
    <xf numFmtId="4" fontId="6" fillId="0" borderId="46" xfId="46" applyNumberFormat="1" applyFont="1" applyBorder="1" applyProtection="1">
      <alignment/>
      <protection/>
    </xf>
    <xf numFmtId="4" fontId="6" fillId="0" borderId="60" xfId="48" applyNumberFormat="1" applyFont="1" applyFill="1" applyBorder="1" applyProtection="1">
      <alignment/>
      <protection locked="0"/>
    </xf>
    <xf numFmtId="4" fontId="6" fillId="0" borderId="59" xfId="46" applyNumberFormat="1" applyFont="1" applyFill="1" applyBorder="1" applyProtection="1">
      <alignment/>
      <protection locked="0"/>
    </xf>
    <xf numFmtId="4" fontId="6" fillId="0" borderId="60" xfId="46" applyNumberFormat="1" applyFont="1" applyBorder="1" applyProtection="1">
      <alignment/>
      <protection locked="0"/>
    </xf>
    <xf numFmtId="4" fontId="6" fillId="0" borderId="45" xfId="46" applyNumberFormat="1" applyFont="1" applyBorder="1" applyProtection="1">
      <alignment/>
      <protection locked="0"/>
    </xf>
    <xf numFmtId="4" fontId="6" fillId="0" borderId="60" xfId="46" applyNumberFormat="1" applyFont="1" applyFill="1" applyBorder="1" applyProtection="1">
      <alignment/>
      <protection locked="0"/>
    </xf>
    <xf numFmtId="4" fontId="6" fillId="35" borderId="45" xfId="46" applyNumberFormat="1" applyFont="1" applyFill="1" applyBorder="1">
      <alignment/>
      <protection/>
    </xf>
    <xf numFmtId="4" fontId="6" fillId="0" borderId="45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35" borderId="46" xfId="46" applyNumberFormat="1" applyFont="1" applyFill="1" applyBorder="1" applyProtection="1">
      <alignment/>
      <protection locked="0"/>
    </xf>
    <xf numFmtId="4" fontId="6" fillId="0" borderId="46" xfId="46" applyNumberFormat="1" applyFont="1" applyBorder="1" applyAlignment="1" applyProtection="1">
      <alignment/>
      <protection/>
    </xf>
    <xf numFmtId="4" fontId="21" fillId="0" borderId="45" xfId="48" applyNumberFormat="1" applyFont="1" applyFill="1" applyBorder="1" applyProtection="1">
      <alignment/>
      <protection locked="0"/>
    </xf>
    <xf numFmtId="4" fontId="6" fillId="0" borderId="45" xfId="46" applyNumberFormat="1" applyFont="1" applyBorder="1" applyProtection="1">
      <alignment/>
      <protection/>
    </xf>
    <xf numFmtId="4" fontId="2" fillId="0" borderId="46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2" fillId="0" borderId="60" xfId="46" applyNumberFormat="1" applyFont="1" applyFill="1" applyBorder="1">
      <alignment/>
      <protection/>
    </xf>
    <xf numFmtId="4" fontId="6" fillId="0" borderId="61" xfId="48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>
      <alignment/>
    </xf>
    <xf numFmtId="4" fontId="6" fillId="0" borderId="29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6" xfId="48" applyNumberFormat="1" applyFont="1" applyFill="1" applyBorder="1" applyAlignment="1" applyProtection="1">
      <alignment/>
      <protection/>
    </xf>
    <xf numFmtId="0" fontId="13" fillId="34" borderId="62" xfId="48" applyFont="1" applyFill="1" applyBorder="1">
      <alignment/>
      <protection/>
    </xf>
    <xf numFmtId="0" fontId="3" fillId="36" borderId="0" xfId="46" applyFont="1" applyFill="1">
      <alignment/>
      <protection/>
    </xf>
    <xf numFmtId="0" fontId="28" fillId="36" borderId="0" xfId="48" applyFont="1" applyFill="1" applyBorder="1" applyAlignment="1">
      <alignment/>
      <protection/>
    </xf>
    <xf numFmtId="4" fontId="25" fillId="39" borderId="63" xfId="48" applyNumberFormat="1" applyFont="1" applyFill="1" applyBorder="1" applyAlignment="1" applyProtection="1">
      <alignment horizontal="center"/>
      <protection locked="0"/>
    </xf>
    <xf numFmtId="0" fontId="24" fillId="41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48" applyFont="1" applyFill="1" applyBorder="1">
      <alignment/>
      <protection/>
    </xf>
    <xf numFmtId="3" fontId="0" fillId="0" borderId="20" xfId="0" applyNumberFormat="1" applyFont="1" applyFill="1" applyBorder="1" applyAlignment="1">
      <alignment wrapText="1"/>
    </xf>
    <xf numFmtId="0" fontId="7" fillId="44" borderId="12" xfId="0" applyFont="1" applyFill="1" applyBorder="1" applyAlignment="1">
      <alignment horizontal="left" vertical="center"/>
    </xf>
    <xf numFmtId="3" fontId="0" fillId="44" borderId="20" xfId="0" applyNumberFormat="1" applyFont="1" applyFill="1" applyBorder="1" applyAlignment="1">
      <alignment wrapText="1"/>
    </xf>
    <xf numFmtId="3" fontId="0" fillId="44" borderId="11" xfId="0" applyNumberFormat="1" applyFont="1" applyFill="1" applyBorder="1" applyAlignment="1">
      <alignment/>
    </xf>
    <xf numFmtId="3" fontId="0" fillId="4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0" fontId="2" fillId="0" borderId="64" xfId="0" applyFont="1" applyFill="1" applyBorder="1" applyAlignment="1">
      <alignment horizontal="left" vertical="center"/>
    </xf>
    <xf numFmtId="3" fontId="1" fillId="0" borderId="52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173" fontId="0" fillId="34" borderId="22" xfId="0" applyNumberFormat="1" applyFont="1" applyFill="1" applyBorder="1" applyAlignment="1">
      <alignment wrapText="1"/>
    </xf>
    <xf numFmtId="173" fontId="0" fillId="34" borderId="23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0" fillId="34" borderId="11" xfId="0" applyNumberFormat="1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4" borderId="11" xfId="0" applyFont="1" applyFill="1" applyBorder="1" applyAlignment="1">
      <alignment horizontal="left" vertical="center"/>
    </xf>
    <xf numFmtId="3" fontId="1" fillId="44" borderId="11" xfId="0" applyNumberFormat="1" applyFont="1" applyFill="1" applyBorder="1" applyAlignment="1">
      <alignment horizontal="right" wrapText="1"/>
    </xf>
    <xf numFmtId="3" fontId="1" fillId="44" borderId="13" xfId="0" applyNumberFormat="1" applyFont="1" applyFill="1" applyBorder="1" applyAlignment="1">
      <alignment horizontal="right" wrapText="1"/>
    </xf>
    <xf numFmtId="3" fontId="0" fillId="44" borderId="11" xfId="0" applyNumberFormat="1" applyFont="1" applyFill="1" applyBorder="1" applyAlignment="1">
      <alignment wrapText="1"/>
    </xf>
    <xf numFmtId="3" fontId="0" fillId="44" borderId="40" xfId="0" applyNumberFormat="1" applyFont="1" applyFill="1" applyBorder="1" applyAlignment="1">
      <alignment wrapText="1"/>
    </xf>
    <xf numFmtId="3" fontId="0" fillId="44" borderId="4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4" borderId="14" xfId="0" applyFont="1" applyFill="1" applyBorder="1" applyAlignment="1">
      <alignment vertical="top" wrapText="1"/>
    </xf>
    <xf numFmtId="3" fontId="0" fillId="44" borderId="11" xfId="0" applyNumberFormat="1" applyFont="1" applyFill="1" applyBorder="1" applyAlignment="1">
      <alignment horizontal="right" vertical="center"/>
    </xf>
    <xf numFmtId="3" fontId="0" fillId="44" borderId="11" xfId="0" applyNumberFormat="1" applyFont="1" applyFill="1" applyBorder="1" applyAlignment="1">
      <alignment/>
    </xf>
    <xf numFmtId="3" fontId="0" fillId="44" borderId="42" xfId="0" applyNumberFormat="1" applyFont="1" applyFill="1" applyBorder="1" applyAlignment="1">
      <alignment/>
    </xf>
    <xf numFmtId="3" fontId="0" fillId="44" borderId="21" xfId="0" applyNumberFormat="1" applyFont="1" applyFill="1" applyBorder="1" applyAlignment="1">
      <alignment/>
    </xf>
    <xf numFmtId="0" fontId="0" fillId="44" borderId="0" xfId="0" applyFill="1" applyAlignment="1">
      <alignment/>
    </xf>
    <xf numFmtId="3" fontId="1" fillId="44" borderId="11" xfId="0" applyNumberFormat="1" applyFont="1" applyFill="1" applyBorder="1" applyAlignment="1">
      <alignment wrapText="1"/>
    </xf>
    <xf numFmtId="0" fontId="7" fillId="44" borderId="11" xfId="0" applyFont="1" applyFill="1" applyBorder="1" applyAlignment="1">
      <alignment horizontal="left" vertical="center"/>
    </xf>
    <xf numFmtId="3" fontId="0" fillId="44" borderId="11" xfId="0" applyNumberFormat="1" applyFont="1" applyFill="1" applyBorder="1" applyAlignment="1">
      <alignment horizontal="right" wrapText="1"/>
    </xf>
    <xf numFmtId="3" fontId="1" fillId="44" borderId="13" xfId="0" applyNumberFormat="1" applyFont="1" applyFill="1" applyBorder="1" applyAlignment="1">
      <alignment wrapText="1"/>
    </xf>
    <xf numFmtId="0" fontId="3" fillId="36" borderId="0" xfId="48" applyFont="1" applyFill="1" applyBorder="1">
      <alignment/>
      <protection/>
    </xf>
    <xf numFmtId="0" fontId="3" fillId="36" borderId="0" xfId="46" applyFont="1" applyFill="1" applyBorder="1" applyAlignment="1">
      <alignment horizontal="left"/>
      <protection/>
    </xf>
    <xf numFmtId="0" fontId="0" fillId="45" borderId="0" xfId="0" applyFont="1" applyFill="1" applyAlignment="1">
      <alignment/>
    </xf>
    <xf numFmtId="4" fontId="25" fillId="39" borderId="49" xfId="48" applyNumberFormat="1" applyFont="1" applyFill="1" applyBorder="1" applyAlignment="1" applyProtection="1">
      <alignment horizontal="left" wrapText="1"/>
      <protection locked="0"/>
    </xf>
    <xf numFmtId="0" fontId="0" fillId="36" borderId="0" xfId="0" applyFont="1" applyFill="1" applyAlignment="1">
      <alignment/>
    </xf>
    <xf numFmtId="0" fontId="24" fillId="41" borderId="0" xfId="0" applyFont="1" applyFill="1" applyAlignment="1">
      <alignment wrapText="1"/>
    </xf>
    <xf numFmtId="4" fontId="6" fillId="46" borderId="49" xfId="48" applyNumberFormat="1" applyFont="1" applyFill="1" applyBorder="1" applyAlignment="1" applyProtection="1">
      <alignment/>
      <protection/>
    </xf>
    <xf numFmtId="4" fontId="6" fillId="46" borderId="55" xfId="48" applyNumberFormat="1" applyFont="1" applyFill="1" applyBorder="1" applyAlignment="1" applyProtection="1">
      <alignment/>
      <protection/>
    </xf>
    <xf numFmtId="3" fontId="0" fillId="47" borderId="11" xfId="0" applyNumberFormat="1" applyFont="1" applyFill="1" applyBorder="1" applyAlignment="1">
      <alignment/>
    </xf>
    <xf numFmtId="0" fontId="0" fillId="47" borderId="0" xfId="0" applyFont="1" applyFill="1" applyAlignment="1">
      <alignment/>
    </xf>
    <xf numFmtId="3" fontId="0" fillId="47" borderId="1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1" fillId="45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1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1" fillId="33" borderId="57" xfId="0" applyNumberFormat="1" applyFont="1" applyFill="1" applyBorder="1" applyAlignment="1">
      <alignment horizontal="center" wrapText="1"/>
    </xf>
    <xf numFmtId="3" fontId="0" fillId="49" borderId="11" xfId="0" applyNumberFormat="1" applyFont="1" applyFill="1" applyBorder="1" applyAlignment="1">
      <alignment/>
    </xf>
    <xf numFmtId="0" fontId="0" fillId="50" borderId="0" xfId="0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" fillId="45" borderId="45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25" xfId="46" applyFont="1" applyFill="1" applyBorder="1">
      <alignment/>
      <protection/>
    </xf>
    <xf numFmtId="0" fontId="14" fillId="0" borderId="26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1" fillId="0" borderId="0" xfId="46" applyFont="1" applyFill="1" applyBorder="1" applyAlignment="1">
      <alignment horizontal="left"/>
      <protection/>
    </xf>
    <xf numFmtId="0" fontId="0" fillId="51" borderId="0" xfId="0" applyFill="1" applyAlignment="1">
      <alignment/>
    </xf>
    <xf numFmtId="0" fontId="11" fillId="45" borderId="0" xfId="46" applyFont="1" applyFill="1" applyBorder="1" applyAlignment="1">
      <alignment horizontal="left"/>
      <protection/>
    </xf>
    <xf numFmtId="0" fontId="11" fillId="45" borderId="0" xfId="46" applyFont="1" applyFill="1" applyBorder="1">
      <alignment/>
      <protection/>
    </xf>
    <xf numFmtId="0" fontId="3" fillId="45" borderId="0" xfId="48" applyFont="1" applyFill="1" applyBorder="1" applyAlignment="1">
      <alignment horizontal="left"/>
      <protection/>
    </xf>
    <xf numFmtId="0" fontId="3" fillId="45" borderId="0" xfId="46" applyFont="1" applyFill="1" applyBorder="1">
      <alignment/>
      <protection/>
    </xf>
    <xf numFmtId="0" fontId="3" fillId="45" borderId="26" xfId="48" applyFont="1" applyFill="1" applyBorder="1" applyAlignment="1">
      <alignment horizontal="left"/>
      <protection/>
    </xf>
    <xf numFmtId="0" fontId="14" fillId="45" borderId="26" xfId="46" applyFont="1" applyFill="1" applyBorder="1">
      <alignment/>
      <protection/>
    </xf>
    <xf numFmtId="14" fontId="3" fillId="0" borderId="0" xfId="46" applyNumberFormat="1" applyFont="1">
      <alignment/>
      <protection/>
    </xf>
    <xf numFmtId="16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wrapText="1"/>
      <protection/>
    </xf>
    <xf numFmtId="4" fontId="3" fillId="0" borderId="0" xfId="46" applyNumberFormat="1" applyFont="1">
      <alignment/>
      <protection/>
    </xf>
    <xf numFmtId="10" fontId="3" fillId="0" borderId="0" xfId="46" applyNumberFormat="1" applyFont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/>
    </xf>
    <xf numFmtId="0" fontId="13" fillId="0" borderId="14" xfId="48" applyFont="1" applyFill="1" applyBorder="1">
      <alignment/>
      <protection/>
    </xf>
    <xf numFmtId="3" fontId="13" fillId="34" borderId="11" xfId="0" applyNumberFormat="1" applyFont="1" applyFill="1" applyBorder="1" applyAlignment="1">
      <alignment wrapText="1"/>
    </xf>
    <xf numFmtId="3" fontId="13" fillId="34" borderId="13" xfId="0" applyNumberFormat="1" applyFont="1" applyFill="1" applyBorder="1" applyAlignment="1">
      <alignment wrapText="1"/>
    </xf>
    <xf numFmtId="0" fontId="3" fillId="0" borderId="14" xfId="48" applyFont="1" applyFill="1" applyBorder="1">
      <alignment/>
      <protection/>
    </xf>
    <xf numFmtId="3" fontId="3" fillId="34" borderId="11" xfId="0" applyNumberFormat="1" applyFont="1" applyFill="1" applyBorder="1" applyAlignment="1">
      <alignment wrapText="1"/>
    </xf>
    <xf numFmtId="3" fontId="3" fillId="34" borderId="13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0" fontId="3" fillId="0" borderId="19" xfId="48" applyFont="1" applyFill="1" applyBorder="1">
      <alignment/>
      <protection/>
    </xf>
    <xf numFmtId="3" fontId="3" fillId="34" borderId="22" xfId="0" applyNumberFormat="1" applyFont="1" applyFill="1" applyBorder="1" applyAlignment="1">
      <alignment wrapText="1"/>
    </xf>
    <xf numFmtId="3" fontId="3" fillId="34" borderId="23" xfId="0" applyNumberFormat="1" applyFont="1" applyFill="1" applyBorder="1" applyAlignment="1">
      <alignment wrapText="1"/>
    </xf>
    <xf numFmtId="3" fontId="0" fillId="52" borderId="11" xfId="0" applyNumberFormat="1" applyFont="1" applyFill="1" applyBorder="1" applyAlignment="1">
      <alignment/>
    </xf>
    <xf numFmtId="3" fontId="0" fillId="52" borderId="13" xfId="0" applyNumberFormat="1" applyFont="1" applyFill="1" applyBorder="1" applyAlignment="1">
      <alignment/>
    </xf>
    <xf numFmtId="3" fontId="0" fillId="53" borderId="11" xfId="0" applyNumberFormat="1" applyFont="1" applyFill="1" applyBorder="1" applyAlignment="1">
      <alignment/>
    </xf>
    <xf numFmtId="3" fontId="0" fillId="53" borderId="13" xfId="0" applyNumberFormat="1" applyFont="1" applyFill="1" applyBorder="1" applyAlignment="1">
      <alignment/>
    </xf>
    <xf numFmtId="0" fontId="69" fillId="0" borderId="0" xfId="0" applyFont="1" applyAlignment="1">
      <alignment/>
    </xf>
    <xf numFmtId="3" fontId="69" fillId="52" borderId="11" xfId="0" applyNumberFormat="1" applyFont="1" applyFill="1" applyBorder="1" applyAlignment="1">
      <alignment/>
    </xf>
    <xf numFmtId="3" fontId="69" fillId="52" borderId="13" xfId="0" applyNumberFormat="1" applyFont="1" applyFill="1" applyBorder="1" applyAlignment="1">
      <alignment/>
    </xf>
    <xf numFmtId="3" fontId="1" fillId="52" borderId="11" xfId="0" applyNumberFormat="1" applyFont="1" applyFill="1" applyBorder="1" applyAlignment="1">
      <alignment/>
    </xf>
    <xf numFmtId="3" fontId="70" fillId="35" borderId="11" xfId="0" applyNumberFormat="1" applyFont="1" applyFill="1" applyBorder="1" applyAlignment="1">
      <alignment/>
    </xf>
    <xf numFmtId="3" fontId="70" fillId="54" borderId="11" xfId="0" applyNumberFormat="1" applyFont="1" applyFill="1" applyBorder="1" applyAlignment="1">
      <alignment/>
    </xf>
    <xf numFmtId="3" fontId="69" fillId="54" borderId="11" xfId="0" applyNumberFormat="1" applyFont="1" applyFill="1" applyBorder="1" applyAlignment="1">
      <alignment/>
    </xf>
    <xf numFmtId="3" fontId="69" fillId="54" borderId="13" xfId="0" applyNumberFormat="1" applyFont="1" applyFill="1" applyBorder="1" applyAlignment="1">
      <alignment/>
    </xf>
    <xf numFmtId="3" fontId="1" fillId="54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25" fillId="0" borderId="49" xfId="48" applyNumberFormat="1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wrapText="1"/>
    </xf>
    <xf numFmtId="0" fontId="3" fillId="0" borderId="15" xfId="48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13" fillId="0" borderId="25" xfId="48" applyFont="1" applyFill="1" applyBorder="1" applyAlignment="1">
      <alignment wrapText="1"/>
      <protection/>
    </xf>
    <xf numFmtId="0" fontId="3" fillId="0" borderId="25" xfId="0" applyFont="1" applyFill="1" applyBorder="1" applyAlignment="1">
      <alignment wrapText="1"/>
    </xf>
    <xf numFmtId="0" fontId="13" fillId="0" borderId="25" xfId="48" applyFont="1" applyFill="1" applyBorder="1" applyAlignment="1">
      <alignment horizontal="left" wrapText="1"/>
      <protection/>
    </xf>
    <xf numFmtId="0" fontId="3" fillId="0" borderId="25" xfId="0" applyFont="1" applyBorder="1" applyAlignment="1">
      <alignment wrapText="1"/>
    </xf>
    <xf numFmtId="0" fontId="0" fillId="45" borderId="0" xfId="0" applyFont="1" applyFill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zoomScale="110" zoomScaleNormal="110" zoomScalePageLayoutView="0" workbookViewId="0" topLeftCell="A1">
      <pane xSplit="3" ySplit="5" topLeftCell="D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5" sqref="F55"/>
    </sheetView>
  </sheetViews>
  <sheetFormatPr defaultColWidth="9.140625" defaultRowHeight="12.75"/>
  <cols>
    <col min="1" max="1" width="8.421875" style="246" customWidth="1"/>
    <col min="2" max="2" width="3.57421875" style="111" customWidth="1"/>
    <col min="3" max="3" width="40.00390625" style="111" customWidth="1"/>
    <col min="4" max="4" width="11.421875" style="173" customWidth="1"/>
    <col min="5" max="5" width="12.421875" style="0" customWidth="1"/>
    <col min="6" max="6" width="67.140625" style="202" customWidth="1"/>
    <col min="7" max="7" width="7.140625" style="65" customWidth="1"/>
    <col min="8" max="8" width="14.8515625" style="111" customWidth="1"/>
    <col min="9" max="16" width="9.140625" style="65" customWidth="1"/>
    <col min="17" max="17" width="9.140625" style="444" customWidth="1"/>
    <col min="18" max="16384" width="9.140625" style="65" customWidth="1"/>
  </cols>
  <sheetData>
    <row r="1" spans="1:17" s="111" customFormat="1" ht="21" customHeight="1">
      <c r="A1" s="246"/>
      <c r="B1" s="188" t="s">
        <v>375</v>
      </c>
      <c r="C1" s="201"/>
      <c r="D1" s="75"/>
      <c r="E1"/>
      <c r="F1" s="343" t="s">
        <v>419</v>
      </c>
      <c r="H1" s="236" t="s">
        <v>382</v>
      </c>
      <c r="Q1" s="444"/>
    </row>
    <row r="2" spans="1:17" s="111" customFormat="1" ht="15" customHeight="1" thickBot="1">
      <c r="A2" s="247" t="s">
        <v>239</v>
      </c>
      <c r="B2" s="84"/>
      <c r="C2" s="91"/>
      <c r="D2" s="173"/>
      <c r="E2"/>
      <c r="F2" s="344" t="s">
        <v>421</v>
      </c>
      <c r="H2" s="237" t="s">
        <v>383</v>
      </c>
      <c r="Q2" s="444"/>
    </row>
    <row r="3" spans="1:17" s="111" customFormat="1" ht="38.25" customHeight="1">
      <c r="A3" s="248" t="s">
        <v>5</v>
      </c>
      <c r="B3" s="126"/>
      <c r="C3" s="92"/>
      <c r="D3" s="476" t="s">
        <v>455</v>
      </c>
      <c r="E3"/>
      <c r="F3" s="245" t="s">
        <v>350</v>
      </c>
      <c r="Q3" s="444"/>
    </row>
    <row r="4" spans="1:17" s="111" customFormat="1" ht="16.5" customHeight="1" thickBot="1">
      <c r="A4" s="249" t="s">
        <v>231</v>
      </c>
      <c r="B4" s="127"/>
      <c r="C4" s="93"/>
      <c r="D4" s="477"/>
      <c r="E4"/>
      <c r="F4" s="151"/>
      <c r="H4" s="342" t="s">
        <v>462</v>
      </c>
      <c r="O4" s="442"/>
      <c r="Q4" s="444"/>
    </row>
    <row r="5" spans="1:17" s="111" customFormat="1" ht="51.75" customHeight="1" thickBot="1">
      <c r="A5" s="128" t="s">
        <v>360</v>
      </c>
      <c r="B5" s="145" t="s">
        <v>196</v>
      </c>
      <c r="C5" s="94"/>
      <c r="D5" s="405" t="s">
        <v>463</v>
      </c>
      <c r="E5"/>
      <c r="F5" s="151"/>
      <c r="H5" s="238" t="s">
        <v>384</v>
      </c>
      <c r="Q5" s="445"/>
    </row>
    <row r="6" spans="1:17" s="111" customFormat="1" ht="15" customHeight="1" thickBot="1">
      <c r="A6" s="250"/>
      <c r="B6" s="165" t="s">
        <v>195</v>
      </c>
      <c r="C6" s="166"/>
      <c r="D6" s="261">
        <f>D7+D14+D15+D19</f>
        <v>739976</v>
      </c>
      <c r="E6"/>
      <c r="F6" s="151"/>
      <c r="H6" s="301">
        <f>H7+H14+H15+H19</f>
        <v>820390.3500000001</v>
      </c>
      <c r="P6" s="173"/>
      <c r="Q6" s="446"/>
    </row>
    <row r="7" spans="1:17" s="111" customFormat="1" ht="13.5" thickBot="1">
      <c r="A7" s="250">
        <v>30</v>
      </c>
      <c r="B7" s="189" t="s">
        <v>194</v>
      </c>
      <c r="C7" s="190"/>
      <c r="D7" s="262">
        <f>SUM(D8:D13)</f>
        <v>459480</v>
      </c>
      <c r="E7"/>
      <c r="F7" s="151"/>
      <c r="H7" s="265">
        <f>SUM(H8:H13)</f>
        <v>434009.07</v>
      </c>
      <c r="P7" s="173"/>
      <c r="Q7" s="446"/>
    </row>
    <row r="8" spans="1:17" ht="12.75">
      <c r="A8" s="251">
        <v>3000</v>
      </c>
      <c r="B8" s="129"/>
      <c r="C8" s="95" t="s">
        <v>193</v>
      </c>
      <c r="D8" s="264">
        <v>400000</v>
      </c>
      <c r="H8" s="239">
        <v>370213</v>
      </c>
      <c r="P8" s="64"/>
      <c r="Q8" s="446"/>
    </row>
    <row r="9" spans="1:17" ht="12.75">
      <c r="A9" s="252">
        <v>3030</v>
      </c>
      <c r="B9" s="130"/>
      <c r="C9" s="95" t="s">
        <v>192</v>
      </c>
      <c r="D9" s="264">
        <v>58800</v>
      </c>
      <c r="H9" s="239">
        <v>63072</v>
      </c>
      <c r="P9" s="64"/>
      <c r="Q9" s="446"/>
    </row>
    <row r="10" spans="1:8" ht="12.75">
      <c r="A10" s="252">
        <v>3034</v>
      </c>
      <c r="B10" s="130"/>
      <c r="C10" s="95" t="s">
        <v>191</v>
      </c>
      <c r="D10" s="264"/>
      <c r="H10" s="302"/>
    </row>
    <row r="11" spans="1:8" ht="12.75">
      <c r="A11" s="252">
        <v>3044</v>
      </c>
      <c r="B11" s="130"/>
      <c r="C11" s="95" t="s">
        <v>190</v>
      </c>
      <c r="D11" s="264">
        <v>680</v>
      </c>
      <c r="H11" s="302">
        <v>724.07</v>
      </c>
    </row>
    <row r="12" spans="1:8" ht="12.75">
      <c r="A12" s="252">
        <v>3045</v>
      </c>
      <c r="B12" s="130"/>
      <c r="C12" s="95" t="s">
        <v>189</v>
      </c>
      <c r="D12" s="264"/>
      <c r="H12" s="302"/>
    </row>
    <row r="13" spans="1:8" ht="13.5" thickBot="1">
      <c r="A13" s="253">
        <v>3047</v>
      </c>
      <c r="B13" s="130"/>
      <c r="C13" s="96" t="s">
        <v>188</v>
      </c>
      <c r="D13" s="264"/>
      <c r="H13" s="302"/>
    </row>
    <row r="14" spans="1:17" s="111" customFormat="1" ht="13.5" thickBot="1">
      <c r="A14" s="254">
        <v>32</v>
      </c>
      <c r="B14" s="191" t="s">
        <v>187</v>
      </c>
      <c r="C14" s="190"/>
      <c r="D14" s="262">
        <v>102000</v>
      </c>
      <c r="E14"/>
      <c r="F14" s="151"/>
      <c r="H14" s="265">
        <v>50266.97</v>
      </c>
      <c r="P14" s="173"/>
      <c r="Q14" s="446"/>
    </row>
    <row r="15" spans="1:17" s="111" customFormat="1" ht="13.5" thickBot="1">
      <c r="A15" s="250" t="s">
        <v>240</v>
      </c>
      <c r="B15" s="191" t="s">
        <v>232</v>
      </c>
      <c r="C15" s="190"/>
      <c r="D15" s="263">
        <f>D16+D17+D18</f>
        <v>171096</v>
      </c>
      <c r="E15"/>
      <c r="F15" s="203" t="s">
        <v>363</v>
      </c>
      <c r="H15" s="265">
        <f>H16+H17+H18</f>
        <v>150561.52</v>
      </c>
      <c r="P15" s="173"/>
      <c r="Q15" s="446"/>
    </row>
    <row r="16" spans="1:17" ht="12.75">
      <c r="A16" s="252" t="s">
        <v>348</v>
      </c>
      <c r="B16" s="130"/>
      <c r="C16" s="95" t="s">
        <v>341</v>
      </c>
      <c r="D16" s="266">
        <v>39137</v>
      </c>
      <c r="F16" s="202" t="s">
        <v>417</v>
      </c>
      <c r="H16" s="303">
        <v>31323</v>
      </c>
      <c r="P16" s="64"/>
      <c r="Q16" s="446"/>
    </row>
    <row r="17" spans="1:17" ht="12.75">
      <c r="A17" s="252" t="s">
        <v>349</v>
      </c>
      <c r="B17" s="130"/>
      <c r="C17" s="96" t="s">
        <v>342</v>
      </c>
      <c r="D17" s="267">
        <v>114959</v>
      </c>
      <c r="F17" s="203" t="s">
        <v>407</v>
      </c>
      <c r="H17" s="303">
        <v>103037</v>
      </c>
      <c r="P17" s="64"/>
      <c r="Q17" s="446"/>
    </row>
    <row r="18" spans="1:17" ht="13.5" thickBot="1">
      <c r="A18" s="253" t="s">
        <v>240</v>
      </c>
      <c r="B18" s="132"/>
      <c r="C18" s="98" t="s">
        <v>343</v>
      </c>
      <c r="D18" s="269">
        <v>17000</v>
      </c>
      <c r="F18" s="202" t="s">
        <v>379</v>
      </c>
      <c r="H18" s="304">
        <v>16201.52</v>
      </c>
      <c r="P18" s="64"/>
      <c r="Q18" s="446"/>
    </row>
    <row r="19" spans="1:17" s="111" customFormat="1" ht="13.5" thickBot="1">
      <c r="A19" s="250" t="s">
        <v>241</v>
      </c>
      <c r="B19" s="191" t="s">
        <v>186</v>
      </c>
      <c r="C19" s="339"/>
      <c r="D19" s="262">
        <f>SUM(D20:D23)</f>
        <v>7400</v>
      </c>
      <c r="E19"/>
      <c r="F19" s="223"/>
      <c r="H19" s="265">
        <f>SUM(H20:H23)</f>
        <v>185552.78999999998</v>
      </c>
      <c r="P19" s="173"/>
      <c r="Q19" s="446"/>
    </row>
    <row r="20" spans="1:17" ht="12.75">
      <c r="A20" s="251" t="s">
        <v>414</v>
      </c>
      <c r="B20" s="130"/>
      <c r="C20" s="73" t="s">
        <v>408</v>
      </c>
      <c r="D20" s="336"/>
      <c r="F20" s="202" t="s">
        <v>377</v>
      </c>
      <c r="H20" s="302">
        <v>177840.55</v>
      </c>
      <c r="P20" s="64"/>
      <c r="Q20" s="446"/>
    </row>
    <row r="21" spans="1:17" ht="12.75">
      <c r="A21" s="252">
        <v>382540</v>
      </c>
      <c r="B21" s="130"/>
      <c r="C21" s="95" t="s">
        <v>361</v>
      </c>
      <c r="D21" s="337">
        <v>6000</v>
      </c>
      <c r="H21" s="302">
        <v>6475</v>
      </c>
      <c r="P21" s="64"/>
      <c r="Q21" s="446"/>
    </row>
    <row r="22" spans="1:17" s="111" customFormat="1" ht="12.75">
      <c r="A22" s="252">
        <v>3882</v>
      </c>
      <c r="B22" s="130"/>
      <c r="C22" s="95" t="s">
        <v>409</v>
      </c>
      <c r="D22" s="334">
        <v>1000</v>
      </c>
      <c r="E22"/>
      <c r="F22" s="151"/>
      <c r="H22" s="303">
        <v>858</v>
      </c>
      <c r="P22" s="173"/>
      <c r="Q22" s="444"/>
    </row>
    <row r="23" spans="1:17" s="111" customFormat="1" ht="13.5" thickBot="1">
      <c r="A23" s="253" t="s">
        <v>385</v>
      </c>
      <c r="B23" s="132"/>
      <c r="C23" s="97" t="s">
        <v>410</v>
      </c>
      <c r="D23" s="338">
        <v>400</v>
      </c>
      <c r="E23"/>
      <c r="F23" s="222" t="s">
        <v>446</v>
      </c>
      <c r="H23" s="304">
        <v>379.24</v>
      </c>
      <c r="Q23" s="444"/>
    </row>
    <row r="24" spans="1:17" s="111" customFormat="1" ht="13.5" thickBot="1">
      <c r="A24" s="255"/>
      <c r="B24" s="167" t="s">
        <v>185</v>
      </c>
      <c r="C24" s="168"/>
      <c r="D24" s="270">
        <f>D25+D30</f>
        <v>736962.64</v>
      </c>
      <c r="E24"/>
      <c r="F24" s="151"/>
      <c r="H24" s="305">
        <f>H25+H30</f>
        <v>659151.61</v>
      </c>
      <c r="P24" s="173"/>
      <c r="Q24" s="446"/>
    </row>
    <row r="25" spans="1:17" s="111" customFormat="1" ht="13.5" thickBot="1">
      <c r="A25" s="256" t="s">
        <v>242</v>
      </c>
      <c r="B25" s="192" t="s">
        <v>233</v>
      </c>
      <c r="C25" s="193"/>
      <c r="D25" s="270">
        <f>D26+D27+D28+D29</f>
        <v>35211</v>
      </c>
      <c r="E25"/>
      <c r="F25" s="203" t="s">
        <v>364</v>
      </c>
      <c r="H25" s="305">
        <f>SUM(H26:H29)</f>
        <v>45600.350000000006</v>
      </c>
      <c r="P25" s="173"/>
      <c r="Q25" s="446"/>
    </row>
    <row r="26" spans="1:8" ht="12.75">
      <c r="A26" s="251">
        <v>40</v>
      </c>
      <c r="B26" s="129"/>
      <c r="C26" s="99" t="s">
        <v>184</v>
      </c>
      <c r="D26" s="271"/>
      <c r="H26" s="306">
        <v>0</v>
      </c>
    </row>
    <row r="27" spans="1:17" ht="12.75">
      <c r="A27" s="252">
        <v>413</v>
      </c>
      <c r="B27" s="130"/>
      <c r="C27" s="73" t="s">
        <v>234</v>
      </c>
      <c r="D27" s="272">
        <v>30000</v>
      </c>
      <c r="H27" s="303">
        <v>28313.64</v>
      </c>
      <c r="P27" s="64"/>
      <c r="Q27" s="446"/>
    </row>
    <row r="28" spans="1:17" ht="12.75">
      <c r="A28" s="252">
        <v>4500</v>
      </c>
      <c r="B28" s="130"/>
      <c r="C28" s="100" t="s">
        <v>235</v>
      </c>
      <c r="D28" s="272">
        <v>2000</v>
      </c>
      <c r="H28" s="303">
        <v>3134.51</v>
      </c>
      <c r="P28" s="64"/>
      <c r="Q28" s="446"/>
    </row>
    <row r="29" spans="1:17" ht="13.5" thickBot="1">
      <c r="A29" s="257">
        <v>452</v>
      </c>
      <c r="B29" s="134"/>
      <c r="C29" s="74" t="s">
        <v>236</v>
      </c>
      <c r="D29" s="264">
        <v>3211</v>
      </c>
      <c r="H29" s="302">
        <v>14152.2</v>
      </c>
      <c r="P29" s="64"/>
      <c r="Q29" s="446"/>
    </row>
    <row r="30" spans="1:17" s="111" customFormat="1" ht="13.5" thickBot="1">
      <c r="A30" s="254"/>
      <c r="B30" s="191" t="s">
        <v>183</v>
      </c>
      <c r="C30" s="190"/>
      <c r="D30" s="262">
        <f>D31+D32+D33</f>
        <v>701751.64</v>
      </c>
      <c r="E30"/>
      <c r="F30" s="151"/>
      <c r="H30" s="307">
        <f>H31+H32+H33</f>
        <v>613551.26</v>
      </c>
      <c r="P30" s="173"/>
      <c r="Q30" s="446"/>
    </row>
    <row r="31" spans="1:17" ht="12.75">
      <c r="A31" s="252">
        <v>50</v>
      </c>
      <c r="B31" s="130"/>
      <c r="C31" s="95" t="s">
        <v>182</v>
      </c>
      <c r="D31" s="273">
        <v>398500</v>
      </c>
      <c r="H31" s="308">
        <v>345082.68</v>
      </c>
      <c r="P31" s="64"/>
      <c r="Q31" s="446"/>
    </row>
    <row r="32" spans="1:17" ht="12.75">
      <c r="A32" s="252">
        <v>55</v>
      </c>
      <c r="B32" s="130"/>
      <c r="C32" s="95" t="s">
        <v>181</v>
      </c>
      <c r="D32" s="272">
        <v>303151.64</v>
      </c>
      <c r="H32" s="302">
        <v>268325.07</v>
      </c>
      <c r="P32" s="64"/>
      <c r="Q32" s="446"/>
    </row>
    <row r="33" spans="1:17" s="111" customFormat="1" ht="13.5" thickBot="1">
      <c r="A33" s="253">
        <v>60</v>
      </c>
      <c r="B33" s="132"/>
      <c r="C33" s="97" t="s">
        <v>180</v>
      </c>
      <c r="D33" s="279">
        <v>100</v>
      </c>
      <c r="E33"/>
      <c r="F33" s="203" t="s">
        <v>418</v>
      </c>
      <c r="H33" s="304">
        <v>143.51</v>
      </c>
      <c r="I33" s="111" t="s">
        <v>457</v>
      </c>
      <c r="P33" s="173"/>
      <c r="Q33" s="444"/>
    </row>
    <row r="34" spans="1:17" s="111" customFormat="1" ht="13.5" thickBot="1">
      <c r="A34" s="254"/>
      <c r="B34" s="175" t="s">
        <v>179</v>
      </c>
      <c r="C34" s="176"/>
      <c r="D34" s="275">
        <f>D6-D24</f>
        <v>3013.359999999986</v>
      </c>
      <c r="E34"/>
      <c r="F34" s="172" t="s">
        <v>365</v>
      </c>
      <c r="H34" s="333">
        <f>H6-H24</f>
        <v>161238.7400000001</v>
      </c>
      <c r="P34" s="173"/>
      <c r="Q34" s="446"/>
    </row>
    <row r="35" spans="1:17" s="111" customFormat="1" ht="13.5" thickBot="1">
      <c r="A35" s="254"/>
      <c r="B35" s="169" t="s">
        <v>178</v>
      </c>
      <c r="C35" s="170"/>
      <c r="D35" s="276">
        <f>SUM(D36:D47)</f>
        <v>-50279.36</v>
      </c>
      <c r="E35"/>
      <c r="F35" s="206" t="s">
        <v>380</v>
      </c>
      <c r="H35" s="283">
        <f>H36+H37+H38+H39+H40+H41+H42+H43+H44+H45+H46+H47</f>
        <v>-10670.879999999997</v>
      </c>
      <c r="P35" s="173"/>
      <c r="Q35" s="446"/>
    </row>
    <row r="36" spans="1:17" s="111" customFormat="1" ht="12.75">
      <c r="A36" s="252">
        <v>381</v>
      </c>
      <c r="B36" s="130"/>
      <c r="C36" s="194" t="s">
        <v>177</v>
      </c>
      <c r="D36" s="264"/>
      <c r="E36"/>
      <c r="F36" s="415"/>
      <c r="H36" s="303">
        <v>1500</v>
      </c>
      <c r="Q36" s="446"/>
    </row>
    <row r="37" spans="1:17" ht="12.75">
      <c r="A37" s="252">
        <v>15</v>
      </c>
      <c r="B37" s="130"/>
      <c r="C37" s="194" t="s">
        <v>171</v>
      </c>
      <c r="D37" s="264">
        <v>-28512</v>
      </c>
      <c r="F37" s="345" t="s">
        <v>423</v>
      </c>
      <c r="H37" s="303">
        <v>-30573.42</v>
      </c>
      <c r="P37" s="64"/>
      <c r="Q37" s="446"/>
    </row>
    <row r="38" spans="1:17" ht="12.75">
      <c r="A38" s="252">
        <v>3502</v>
      </c>
      <c r="B38" s="130"/>
      <c r="C38" s="194" t="s">
        <v>175</v>
      </c>
      <c r="D38" s="272">
        <v>21000</v>
      </c>
      <c r="G38" s="202" t="s">
        <v>351</v>
      </c>
      <c r="H38" s="303">
        <v>20898</v>
      </c>
      <c r="P38" s="64"/>
      <c r="Q38" s="446"/>
    </row>
    <row r="39" spans="1:8" ht="12.75">
      <c r="A39" s="252">
        <v>4502</v>
      </c>
      <c r="B39" s="130"/>
      <c r="C39" s="195" t="s">
        <v>169</v>
      </c>
      <c r="D39" s="264">
        <v>-40521.36</v>
      </c>
      <c r="F39" s="204"/>
      <c r="G39" s="204"/>
      <c r="H39" s="302"/>
    </row>
    <row r="40" spans="1:8" ht="12.75">
      <c r="A40" s="277" t="s">
        <v>344</v>
      </c>
      <c r="B40" s="102"/>
      <c r="C40" s="402" t="s">
        <v>174</v>
      </c>
      <c r="D40" s="278"/>
      <c r="F40" s="205"/>
      <c r="G40" s="205" t="s">
        <v>352</v>
      </c>
      <c r="H40" s="309"/>
    </row>
    <row r="41" spans="1:8" ht="12.75">
      <c r="A41" s="277" t="s">
        <v>345</v>
      </c>
      <c r="B41" s="102"/>
      <c r="C41" s="402" t="s">
        <v>168</v>
      </c>
      <c r="D41" s="278"/>
      <c r="F41" s="403" t="s">
        <v>454</v>
      </c>
      <c r="G41" s="205" t="s">
        <v>353</v>
      </c>
      <c r="H41" s="309"/>
    </row>
    <row r="42" spans="1:8" ht="12.75">
      <c r="A42" s="277" t="s">
        <v>346</v>
      </c>
      <c r="B42" s="130"/>
      <c r="C42" s="403" t="s">
        <v>173</v>
      </c>
      <c r="D42" s="278"/>
      <c r="F42" s="204"/>
      <c r="G42" s="204" t="s">
        <v>354</v>
      </c>
      <c r="H42" s="309"/>
    </row>
    <row r="43" spans="1:8" ht="12.75">
      <c r="A43" s="277" t="s">
        <v>347</v>
      </c>
      <c r="B43" s="130"/>
      <c r="C43" s="403" t="s">
        <v>167</v>
      </c>
      <c r="D43" s="278"/>
      <c r="F43" s="403" t="s">
        <v>454</v>
      </c>
      <c r="G43" s="204" t="s">
        <v>355</v>
      </c>
      <c r="H43" s="309"/>
    </row>
    <row r="44" spans="1:17" s="111" customFormat="1" ht="12.75">
      <c r="A44" s="252" t="s">
        <v>243</v>
      </c>
      <c r="B44" s="130"/>
      <c r="C44" s="196" t="s">
        <v>172</v>
      </c>
      <c r="D44" s="264"/>
      <c r="E44"/>
      <c r="F44" s="152"/>
      <c r="G44" s="111" t="s">
        <v>412</v>
      </c>
      <c r="H44" s="302"/>
      <c r="Q44" s="444"/>
    </row>
    <row r="45" spans="1:17" s="111" customFormat="1" ht="12.75">
      <c r="A45" s="252" t="s">
        <v>244</v>
      </c>
      <c r="B45" s="130"/>
      <c r="C45" s="195" t="s">
        <v>166</v>
      </c>
      <c r="D45" s="278"/>
      <c r="E45"/>
      <c r="F45" s="341" t="s">
        <v>415</v>
      </c>
      <c r="G45" s="111" t="s">
        <v>413</v>
      </c>
      <c r="H45" s="310"/>
      <c r="Q45" s="444"/>
    </row>
    <row r="46" spans="1:17" s="111" customFormat="1" ht="12.75">
      <c r="A46" s="258">
        <v>382</v>
      </c>
      <c r="B46" s="102"/>
      <c r="C46" s="194" t="s">
        <v>176</v>
      </c>
      <c r="D46" s="278">
        <v>100</v>
      </c>
      <c r="E46"/>
      <c r="F46" s="174" t="s">
        <v>381</v>
      </c>
      <c r="H46" s="311">
        <v>143.27</v>
      </c>
      <c r="Q46" s="444"/>
    </row>
    <row r="47" spans="1:17" s="111" customFormat="1" ht="13.5" thickBot="1">
      <c r="A47" s="253">
        <v>65</v>
      </c>
      <c r="B47" s="132"/>
      <c r="C47" s="197" t="s">
        <v>170</v>
      </c>
      <c r="D47" s="279">
        <v>-2346</v>
      </c>
      <c r="E47"/>
      <c r="F47" s="174" t="s">
        <v>366</v>
      </c>
      <c r="H47" s="312">
        <v>-2638.73</v>
      </c>
      <c r="I47" s="111" t="s">
        <v>456</v>
      </c>
      <c r="P47" s="173"/>
      <c r="Q47" s="446"/>
    </row>
    <row r="48" spans="1:17" s="111" customFormat="1" ht="13.5" thickBot="1">
      <c r="A48" s="250"/>
      <c r="B48" s="177" t="s">
        <v>165</v>
      </c>
      <c r="C48" s="178"/>
      <c r="D48" s="280">
        <f>D34+D35</f>
        <v>-47266.000000000015</v>
      </c>
      <c r="E48"/>
      <c r="F48" s="159" t="s">
        <v>376</v>
      </c>
      <c r="G48" s="173">
        <f>E52-E49</f>
        <v>0</v>
      </c>
      <c r="H48" s="281">
        <f>H34+H35</f>
        <v>150567.8600000001</v>
      </c>
      <c r="Q48" s="446"/>
    </row>
    <row r="49" spans="1:17" s="111" customFormat="1" ht="13.5" thickBot="1">
      <c r="A49" s="250"/>
      <c r="B49" s="169" t="s">
        <v>164</v>
      </c>
      <c r="C49" s="170"/>
      <c r="D49" s="282">
        <f>D50+D51</f>
        <v>-20362</v>
      </c>
      <c r="E49"/>
      <c r="F49" s="173"/>
      <c r="H49" s="283">
        <f>H50+H51</f>
        <v>-34067.07</v>
      </c>
      <c r="P49" s="173"/>
      <c r="Q49" s="446"/>
    </row>
    <row r="50" spans="1:17" s="111" customFormat="1" ht="12.75">
      <c r="A50" s="259" t="s">
        <v>245</v>
      </c>
      <c r="B50" s="135"/>
      <c r="C50" s="198" t="s">
        <v>163</v>
      </c>
      <c r="D50" s="278"/>
      <c r="E50"/>
      <c r="F50" s="153" t="s">
        <v>378</v>
      </c>
      <c r="H50" s="313"/>
      <c r="M50" s="443"/>
      <c r="Q50" s="444"/>
    </row>
    <row r="51" spans="1:17" s="111" customFormat="1" ht="13.5" thickBot="1">
      <c r="A51" s="260" t="s">
        <v>246</v>
      </c>
      <c r="B51" s="136"/>
      <c r="C51" s="199" t="s">
        <v>162</v>
      </c>
      <c r="D51" s="284">
        <v>-20362</v>
      </c>
      <c r="E51"/>
      <c r="F51" s="153" t="s">
        <v>356</v>
      </c>
      <c r="H51" s="314">
        <v>-34067.07</v>
      </c>
      <c r="M51" s="443"/>
      <c r="P51" s="173"/>
      <c r="Q51" s="446"/>
    </row>
    <row r="52" spans="1:17" s="111" customFormat="1" ht="13.5" thickBot="1">
      <c r="A52" s="200">
        <v>1001</v>
      </c>
      <c r="B52" s="165" t="s">
        <v>161</v>
      </c>
      <c r="C52" s="171"/>
      <c r="D52" s="280">
        <v>-67628</v>
      </c>
      <c r="E52"/>
      <c r="F52"/>
      <c r="H52" s="315">
        <v>116500.79</v>
      </c>
      <c r="Q52" s="446"/>
    </row>
    <row r="53" spans="1:8" ht="27" customHeight="1" thickBot="1">
      <c r="A53" s="250"/>
      <c r="B53" s="482" t="s">
        <v>160</v>
      </c>
      <c r="C53" s="483"/>
      <c r="D53" s="285"/>
      <c r="F53" s="65"/>
      <c r="H53" s="316"/>
    </row>
    <row r="54" spans="1:8" ht="13.5" thickBot="1">
      <c r="A54" s="250"/>
      <c r="B54" s="147"/>
      <c r="C54" s="103"/>
      <c r="D54" s="286"/>
      <c r="F54" s="65"/>
      <c r="H54" s="317"/>
    </row>
    <row r="55" spans="1:17" s="111" customFormat="1" ht="37.5" customHeight="1" thickBot="1">
      <c r="A55" s="250"/>
      <c r="B55" s="480" t="s">
        <v>206</v>
      </c>
      <c r="C55" s="481"/>
      <c r="D55" s="262">
        <f>D56+D63+D64+D68+D85+D91+D98+D105+D129+D143</f>
        <v>808342</v>
      </c>
      <c r="E55"/>
      <c r="H55" s="270">
        <f>H56+H63+H64+H68+H85+H91+H98+H105+H129+H143</f>
        <v>692363.7600000001</v>
      </c>
      <c r="P55" s="173"/>
      <c r="Q55" s="446"/>
    </row>
    <row r="56" spans="1:17" ht="13.5" thickBot="1">
      <c r="A56" s="137" t="s">
        <v>247</v>
      </c>
      <c r="B56" s="146" t="s">
        <v>159</v>
      </c>
      <c r="C56" s="71"/>
      <c r="D56" s="287">
        <f>SUM(D57:D62)</f>
        <v>153357</v>
      </c>
      <c r="F56" s="65"/>
      <c r="H56" s="318">
        <f>SUM(H57:H62)</f>
        <v>134843.17</v>
      </c>
      <c r="P56" s="64"/>
      <c r="Q56" s="446"/>
    </row>
    <row r="57" spans="1:17" ht="12.75">
      <c r="A57" s="138" t="s">
        <v>248</v>
      </c>
      <c r="B57" s="130" t="s">
        <v>158</v>
      </c>
      <c r="C57" s="95"/>
      <c r="D57" s="288">
        <v>5600</v>
      </c>
      <c r="F57" s="65"/>
      <c r="H57" s="446">
        <v>6537.92</v>
      </c>
      <c r="P57" s="64"/>
      <c r="Q57" s="446"/>
    </row>
    <row r="58" spans="1:17" ht="12.75">
      <c r="A58" s="138" t="s">
        <v>249</v>
      </c>
      <c r="B58" s="130" t="s">
        <v>157</v>
      </c>
      <c r="C58" s="95"/>
      <c r="D58" s="288">
        <v>135200</v>
      </c>
      <c r="F58" s="65"/>
      <c r="H58" s="446">
        <v>122511.16</v>
      </c>
      <c r="P58" s="64"/>
      <c r="Q58" s="446"/>
    </row>
    <row r="59" spans="1:16" ht="12.75">
      <c r="A59" s="138" t="s">
        <v>250</v>
      </c>
      <c r="B59" s="148" t="s">
        <v>156</v>
      </c>
      <c r="C59" s="73"/>
      <c r="D59" s="288">
        <v>5000</v>
      </c>
      <c r="F59" s="65"/>
      <c r="H59" s="320"/>
      <c r="P59" s="64"/>
    </row>
    <row r="60" spans="1:17" ht="12.75">
      <c r="A60" s="138" t="s">
        <v>251</v>
      </c>
      <c r="B60" s="130" t="s">
        <v>155</v>
      </c>
      <c r="C60" s="95"/>
      <c r="D60" s="288">
        <v>3211</v>
      </c>
      <c r="F60" s="65"/>
      <c r="H60" s="319">
        <v>3155.36</v>
      </c>
      <c r="P60" s="64"/>
      <c r="Q60" s="446"/>
    </row>
    <row r="61" spans="1:17" ht="12.75">
      <c r="A61" s="138" t="s">
        <v>252</v>
      </c>
      <c r="B61" s="130" t="s">
        <v>154</v>
      </c>
      <c r="C61" s="95"/>
      <c r="D61" s="289">
        <v>2346</v>
      </c>
      <c r="F61" s="65"/>
      <c r="H61" s="321">
        <v>2638.73</v>
      </c>
      <c r="P61" s="64"/>
      <c r="Q61" s="446"/>
    </row>
    <row r="62" spans="1:8" ht="13.5" thickBot="1">
      <c r="A62" s="138"/>
      <c r="B62" s="132" t="s">
        <v>153</v>
      </c>
      <c r="C62" s="72"/>
      <c r="D62" s="290">
        <v>2000</v>
      </c>
      <c r="F62" s="340" t="s">
        <v>416</v>
      </c>
      <c r="H62" s="314"/>
    </row>
    <row r="63" spans="1:8" ht="13.5" thickBot="1">
      <c r="A63" s="137" t="s">
        <v>253</v>
      </c>
      <c r="B63" s="146" t="s">
        <v>152</v>
      </c>
      <c r="C63" s="71"/>
      <c r="D63" s="291"/>
      <c r="F63" s="65"/>
      <c r="H63" s="322"/>
    </row>
    <row r="64" spans="1:17" s="111" customFormat="1" ht="13.5" thickBot="1">
      <c r="A64" s="137" t="s">
        <v>254</v>
      </c>
      <c r="B64" s="146" t="s">
        <v>151</v>
      </c>
      <c r="C64" s="104"/>
      <c r="D64" s="287">
        <f>SUM(D65:D67)</f>
        <v>9000</v>
      </c>
      <c r="E64"/>
      <c r="H64" s="323">
        <f>SUM(H65:H67)</f>
        <v>7113.9</v>
      </c>
      <c r="P64" s="173"/>
      <c r="Q64" s="446"/>
    </row>
    <row r="65" spans="1:8" ht="12.75">
      <c r="A65" s="138" t="s">
        <v>255</v>
      </c>
      <c r="B65" s="130" t="s">
        <v>150</v>
      </c>
      <c r="C65" s="101"/>
      <c r="D65" s="288"/>
      <c r="F65" s="65"/>
      <c r="H65" s="319"/>
    </row>
    <row r="66" spans="1:17" ht="12.75">
      <c r="A66" s="138" t="s">
        <v>256</v>
      </c>
      <c r="B66" s="130" t="s">
        <v>149</v>
      </c>
      <c r="C66" s="101"/>
      <c r="D66" s="288">
        <v>9000</v>
      </c>
      <c r="F66" s="65"/>
      <c r="H66" s="319">
        <v>7113.9</v>
      </c>
      <c r="P66" s="64"/>
      <c r="Q66" s="446"/>
    </row>
    <row r="67" spans="1:8" ht="13.5" thickBot="1">
      <c r="A67" s="138"/>
      <c r="B67" s="132" t="s">
        <v>148</v>
      </c>
      <c r="C67" s="70"/>
      <c r="D67" s="290"/>
      <c r="F67" s="65"/>
      <c r="H67" s="314"/>
    </row>
    <row r="68" spans="1:17" ht="13.5" thickBot="1">
      <c r="A68" s="137" t="s">
        <v>257</v>
      </c>
      <c r="B68" s="146" t="s">
        <v>147</v>
      </c>
      <c r="C68" s="104"/>
      <c r="D68" s="287">
        <f>SUM(D69:D84)</f>
        <v>77236</v>
      </c>
      <c r="F68" s="65"/>
      <c r="H68" s="318">
        <f>SUM(H69:H84)</f>
        <v>74942.7</v>
      </c>
      <c r="P68" s="64"/>
      <c r="Q68" s="446"/>
    </row>
    <row r="69" spans="1:8" ht="12.75">
      <c r="A69" s="138" t="s">
        <v>258</v>
      </c>
      <c r="B69" s="130" t="s">
        <v>146</v>
      </c>
      <c r="C69" s="101"/>
      <c r="D69" s="292"/>
      <c r="F69" s="65"/>
      <c r="H69" s="324"/>
    </row>
    <row r="70" spans="1:17" s="111" customFormat="1" ht="12.75">
      <c r="A70" s="138" t="s">
        <v>259</v>
      </c>
      <c r="B70" s="130" t="s">
        <v>403</v>
      </c>
      <c r="C70" s="96"/>
      <c r="D70" s="288">
        <v>1000</v>
      </c>
      <c r="E70"/>
      <c r="F70"/>
      <c r="H70" s="319">
        <v>396</v>
      </c>
      <c r="P70" s="173"/>
      <c r="Q70" s="444"/>
    </row>
    <row r="71" spans="1:8" ht="12.75">
      <c r="A71" s="138" t="s">
        <v>260</v>
      </c>
      <c r="B71" s="130" t="s">
        <v>145</v>
      </c>
      <c r="C71" s="96"/>
      <c r="D71" s="288"/>
      <c r="F71"/>
      <c r="H71" s="319"/>
    </row>
    <row r="72" spans="1:8" ht="12.75">
      <c r="A72" s="138" t="s">
        <v>261</v>
      </c>
      <c r="B72" s="130" t="s">
        <v>144</v>
      </c>
      <c r="C72" s="96"/>
      <c r="D72" s="288"/>
      <c r="F72"/>
      <c r="H72" s="319"/>
    </row>
    <row r="73" spans="1:8" ht="12.75">
      <c r="A73" s="138" t="s">
        <v>262</v>
      </c>
      <c r="B73" s="130" t="s">
        <v>143</v>
      </c>
      <c r="C73" s="96"/>
      <c r="D73" s="288"/>
      <c r="F73"/>
      <c r="H73" s="319"/>
    </row>
    <row r="74" spans="1:8" ht="12.75">
      <c r="A74" s="138" t="s">
        <v>263</v>
      </c>
      <c r="B74" s="130" t="s">
        <v>142</v>
      </c>
      <c r="C74" s="96"/>
      <c r="D74" s="288"/>
      <c r="F74"/>
      <c r="H74" s="319"/>
    </row>
    <row r="75" spans="1:17" ht="12.75">
      <c r="A75" s="138" t="s">
        <v>264</v>
      </c>
      <c r="B75" s="130" t="s">
        <v>141</v>
      </c>
      <c r="C75" s="96"/>
      <c r="D75" s="288">
        <v>64836</v>
      </c>
      <c r="F75"/>
      <c r="H75" s="319">
        <v>63642.53</v>
      </c>
      <c r="P75" s="64"/>
      <c r="Q75" s="446"/>
    </row>
    <row r="76" spans="1:8" ht="12.75">
      <c r="A76" s="138" t="s">
        <v>265</v>
      </c>
      <c r="B76" s="130" t="s">
        <v>404</v>
      </c>
      <c r="C76" s="96"/>
      <c r="D76" s="288"/>
      <c r="F76"/>
      <c r="H76" s="319"/>
    </row>
    <row r="77" spans="1:8" ht="12.75">
      <c r="A77" s="138" t="s">
        <v>266</v>
      </c>
      <c r="B77" s="130" t="s">
        <v>140</v>
      </c>
      <c r="C77" s="96"/>
      <c r="D77" s="288"/>
      <c r="F77"/>
      <c r="H77" s="319"/>
    </row>
    <row r="78" spans="1:8" ht="12.75">
      <c r="A78" s="138" t="s">
        <v>267</v>
      </c>
      <c r="B78" s="130" t="s">
        <v>139</v>
      </c>
      <c r="C78" s="96"/>
      <c r="D78" s="288"/>
      <c r="F78"/>
      <c r="H78" s="319"/>
    </row>
    <row r="79" spans="1:8" ht="12.75">
      <c r="A79" s="138" t="s">
        <v>268</v>
      </c>
      <c r="B79" s="130" t="s">
        <v>138</v>
      </c>
      <c r="C79" s="96"/>
      <c r="D79" s="288"/>
      <c r="F79" s="300"/>
      <c r="H79" s="319"/>
    </row>
    <row r="80" spans="1:8" ht="12.75">
      <c r="A80" s="138" t="s">
        <v>269</v>
      </c>
      <c r="B80" s="130" t="s">
        <v>137</v>
      </c>
      <c r="C80" s="96"/>
      <c r="D80" s="288"/>
      <c r="F80" s="300"/>
      <c r="H80" s="319"/>
    </row>
    <row r="81" spans="1:8" ht="12.75">
      <c r="A81" s="138" t="s">
        <v>270</v>
      </c>
      <c r="B81" s="130" t="s">
        <v>136</v>
      </c>
      <c r="C81" s="96"/>
      <c r="D81" s="288"/>
      <c r="F81" s="65"/>
      <c r="H81" s="319"/>
    </row>
    <row r="82" spans="1:8" ht="12.75">
      <c r="A82" s="138" t="s">
        <v>271</v>
      </c>
      <c r="B82" s="130" t="s">
        <v>135</v>
      </c>
      <c r="C82" s="96"/>
      <c r="D82" s="288"/>
      <c r="F82" s="65"/>
      <c r="H82" s="319"/>
    </row>
    <row r="83" spans="1:17" ht="12.75">
      <c r="A83" s="138" t="s">
        <v>272</v>
      </c>
      <c r="B83" s="130" t="s">
        <v>134</v>
      </c>
      <c r="C83" s="96"/>
      <c r="D83" s="288">
        <v>11400</v>
      </c>
      <c r="F83" s="65"/>
      <c r="H83" s="319">
        <v>10904.17</v>
      </c>
      <c r="P83" s="64"/>
      <c r="Q83" s="446"/>
    </row>
    <row r="84" spans="1:8" ht="13.5" thickBot="1">
      <c r="A84" s="139"/>
      <c r="B84" s="130" t="s">
        <v>133</v>
      </c>
      <c r="C84" s="96"/>
      <c r="D84" s="293"/>
      <c r="F84" s="65"/>
      <c r="H84" s="319"/>
    </row>
    <row r="85" spans="1:17" ht="13.5" thickBot="1">
      <c r="A85" s="137" t="s">
        <v>273</v>
      </c>
      <c r="B85" s="146" t="s">
        <v>132</v>
      </c>
      <c r="C85" s="430"/>
      <c r="D85" s="287">
        <f>SUM(D86:D90)</f>
        <v>9644</v>
      </c>
      <c r="F85" s="65"/>
      <c r="H85" s="323">
        <f>SUM(H86:H90)</f>
        <v>8627.94</v>
      </c>
      <c r="P85" s="64"/>
      <c r="Q85" s="446"/>
    </row>
    <row r="86" spans="1:16" ht="12.75">
      <c r="A86" s="138" t="s">
        <v>274</v>
      </c>
      <c r="B86" s="130" t="s">
        <v>131</v>
      </c>
      <c r="C86" s="96"/>
      <c r="D86" s="288">
        <v>938</v>
      </c>
      <c r="F86" s="65"/>
      <c r="H86" s="319">
        <v>633.85</v>
      </c>
      <c r="P86" s="64"/>
    </row>
    <row r="87" spans="1:8" ht="12.75">
      <c r="A87" s="138" t="s">
        <v>275</v>
      </c>
      <c r="B87" s="130" t="s">
        <v>130</v>
      </c>
      <c r="C87" s="96"/>
      <c r="D87" s="288"/>
      <c r="F87" s="65"/>
      <c r="H87" s="319"/>
    </row>
    <row r="88" spans="1:8" ht="12.75">
      <c r="A88" s="138" t="s">
        <v>276</v>
      </c>
      <c r="B88" s="130" t="s">
        <v>129</v>
      </c>
      <c r="C88" s="96"/>
      <c r="D88" s="288"/>
      <c r="F88" s="65"/>
      <c r="H88" s="319"/>
    </row>
    <row r="89" spans="1:17" ht="12.75">
      <c r="A89" s="138" t="s">
        <v>277</v>
      </c>
      <c r="B89" s="102" t="s">
        <v>128</v>
      </c>
      <c r="C89" s="96"/>
      <c r="D89" s="288">
        <v>8706</v>
      </c>
      <c r="F89" s="65"/>
      <c r="H89" s="319">
        <v>7994.09</v>
      </c>
      <c r="P89" s="64"/>
      <c r="Q89" s="446"/>
    </row>
    <row r="90" spans="1:8" ht="13.5" thickBot="1">
      <c r="A90" s="138"/>
      <c r="B90" s="132" t="s">
        <v>127</v>
      </c>
      <c r="C90" s="431"/>
      <c r="D90" s="290"/>
      <c r="F90" s="65"/>
      <c r="H90" s="314"/>
    </row>
    <row r="91" spans="1:17" ht="13.5" thickBot="1">
      <c r="A91" s="137" t="s">
        <v>278</v>
      </c>
      <c r="B91" s="146" t="s">
        <v>126</v>
      </c>
      <c r="C91" s="430"/>
      <c r="D91" s="287">
        <f>SUM(D92:D97)</f>
        <v>17830</v>
      </c>
      <c r="F91" s="65"/>
      <c r="H91" s="318">
        <f>SUM(H92:H97)</f>
        <v>18327.61</v>
      </c>
      <c r="P91" s="64"/>
      <c r="Q91" s="446"/>
    </row>
    <row r="92" spans="1:17" ht="12.75">
      <c r="A92" s="138" t="s">
        <v>279</v>
      </c>
      <c r="B92" s="130" t="s">
        <v>125</v>
      </c>
      <c r="C92" s="96"/>
      <c r="D92" s="288">
        <v>5360</v>
      </c>
      <c r="F92" s="65"/>
      <c r="H92" s="319">
        <v>4826.87</v>
      </c>
      <c r="P92" s="64"/>
      <c r="Q92" s="446"/>
    </row>
    <row r="93" spans="1:8" ht="12.75">
      <c r="A93" s="138" t="s">
        <v>280</v>
      </c>
      <c r="B93" s="130" t="s">
        <v>124</v>
      </c>
      <c r="C93" s="96"/>
      <c r="D93" s="288"/>
      <c r="F93" s="65"/>
      <c r="H93" s="319"/>
    </row>
    <row r="94" spans="1:17" ht="12.75">
      <c r="A94" s="138" t="s">
        <v>281</v>
      </c>
      <c r="B94" s="130" t="s">
        <v>123</v>
      </c>
      <c r="C94" s="96"/>
      <c r="D94" s="288">
        <v>3100</v>
      </c>
      <c r="F94" s="65"/>
      <c r="H94" s="319">
        <v>5686.62</v>
      </c>
      <c r="P94" s="64"/>
      <c r="Q94" s="446"/>
    </row>
    <row r="95" spans="1:17" ht="12.75">
      <c r="A95" s="138" t="s">
        <v>282</v>
      </c>
      <c r="B95" s="130" t="s">
        <v>122</v>
      </c>
      <c r="C95" s="96"/>
      <c r="D95" s="288">
        <v>6200</v>
      </c>
      <c r="F95" s="65"/>
      <c r="H95" s="319">
        <v>4963.16</v>
      </c>
      <c r="P95" s="64"/>
      <c r="Q95" s="446"/>
    </row>
    <row r="96" spans="1:17" ht="12.75">
      <c r="A96" s="138" t="s">
        <v>283</v>
      </c>
      <c r="B96" s="130" t="s">
        <v>121</v>
      </c>
      <c r="C96" s="96"/>
      <c r="D96" s="288">
        <v>3170</v>
      </c>
      <c r="F96"/>
      <c r="H96" s="319">
        <v>2850.96</v>
      </c>
      <c r="P96" s="64"/>
      <c r="Q96" s="446"/>
    </row>
    <row r="97" spans="1:8" ht="13.5" thickBot="1">
      <c r="A97" s="138"/>
      <c r="B97" s="132" t="s">
        <v>120</v>
      </c>
      <c r="C97" s="432"/>
      <c r="D97" s="288"/>
      <c r="F97" s="65"/>
      <c r="H97" s="319"/>
    </row>
    <row r="98" spans="1:17" ht="13.5" thickBot="1">
      <c r="A98" s="137" t="s">
        <v>284</v>
      </c>
      <c r="B98" s="146" t="s">
        <v>119</v>
      </c>
      <c r="C98" s="430"/>
      <c r="D98" s="287">
        <f>SUM(D99:D104)</f>
        <v>5200</v>
      </c>
      <c r="F98" s="65"/>
      <c r="H98" s="318">
        <f>SUM(H99:H104)</f>
        <v>10097.41</v>
      </c>
      <c r="P98" s="64"/>
      <c r="Q98" s="446"/>
    </row>
    <row r="99" spans="1:8" ht="12.75">
      <c r="A99" s="138" t="s">
        <v>285</v>
      </c>
      <c r="B99" s="130" t="s">
        <v>118</v>
      </c>
      <c r="C99" s="96"/>
      <c r="D99" s="288"/>
      <c r="F99"/>
      <c r="H99" s="319"/>
    </row>
    <row r="100" spans="1:8" ht="12.75">
      <c r="A100" s="138" t="s">
        <v>286</v>
      </c>
      <c r="B100" s="130" t="s">
        <v>117</v>
      </c>
      <c r="C100" s="96"/>
      <c r="D100" s="288"/>
      <c r="F100"/>
      <c r="H100" s="319"/>
    </row>
    <row r="101" spans="1:8" ht="12.75">
      <c r="A101" s="138" t="s">
        <v>287</v>
      </c>
      <c r="B101" s="130" t="s">
        <v>116</v>
      </c>
      <c r="C101" s="96"/>
      <c r="D101" s="288"/>
      <c r="F101"/>
      <c r="H101" s="319"/>
    </row>
    <row r="102" spans="1:8" ht="12.75">
      <c r="A102" s="138" t="s">
        <v>288</v>
      </c>
      <c r="B102" s="130" t="s">
        <v>115</v>
      </c>
      <c r="C102" s="96"/>
      <c r="D102" s="288"/>
      <c r="F102"/>
      <c r="H102" s="319"/>
    </row>
    <row r="103" spans="1:8" ht="12.75">
      <c r="A103" s="138" t="s">
        <v>289</v>
      </c>
      <c r="B103" s="130" t="s">
        <v>114</v>
      </c>
      <c r="C103" s="96"/>
      <c r="D103" s="288"/>
      <c r="F103"/>
      <c r="H103" s="319"/>
    </row>
    <row r="104" spans="1:17" ht="13.5" thickBot="1">
      <c r="A104" s="140"/>
      <c r="B104" s="132" t="s">
        <v>113</v>
      </c>
      <c r="C104" s="98"/>
      <c r="D104" s="290">
        <v>5200</v>
      </c>
      <c r="F104"/>
      <c r="H104" s="314">
        <v>10097.41</v>
      </c>
      <c r="P104" s="64"/>
      <c r="Q104" s="446"/>
    </row>
    <row r="105" spans="1:17" ht="13.5" thickBot="1">
      <c r="A105" s="137" t="s">
        <v>290</v>
      </c>
      <c r="B105" s="146" t="s">
        <v>112</v>
      </c>
      <c r="C105" s="430"/>
      <c r="D105" s="287">
        <f>SUM(D106:D128)</f>
        <v>125088</v>
      </c>
      <c r="F105"/>
      <c r="H105" s="318">
        <f>SUM(H106:H128)</f>
        <v>80520.8</v>
      </c>
      <c r="P105" s="64"/>
      <c r="Q105" s="446"/>
    </row>
    <row r="106" spans="1:17" ht="12.75">
      <c r="A106" s="138" t="s">
        <v>291</v>
      </c>
      <c r="B106" s="130" t="s">
        <v>405</v>
      </c>
      <c r="C106" s="96"/>
      <c r="D106" s="288">
        <v>18556</v>
      </c>
      <c r="F106"/>
      <c r="H106" s="319">
        <v>15369.66</v>
      </c>
      <c r="P106" s="64"/>
      <c r="Q106" s="446"/>
    </row>
    <row r="107" spans="1:8" ht="12.75">
      <c r="A107" s="138" t="s">
        <v>292</v>
      </c>
      <c r="B107" s="130" t="s">
        <v>406</v>
      </c>
      <c r="C107" s="96"/>
      <c r="D107" s="288"/>
      <c r="F107"/>
      <c r="H107" s="319"/>
    </row>
    <row r="108" spans="1:17" ht="12.75">
      <c r="A108" s="138" t="s">
        <v>293</v>
      </c>
      <c r="B108" s="130" t="s">
        <v>111</v>
      </c>
      <c r="C108" s="96"/>
      <c r="D108" s="288">
        <v>1680</v>
      </c>
      <c r="F108"/>
      <c r="H108" s="319">
        <v>2020</v>
      </c>
      <c r="P108" s="64"/>
      <c r="Q108" s="446"/>
    </row>
    <row r="109" spans="1:8" ht="12.75">
      <c r="A109" s="138" t="s">
        <v>294</v>
      </c>
      <c r="B109" s="130" t="s">
        <v>110</v>
      </c>
      <c r="C109" s="96"/>
      <c r="D109" s="288">
        <v>1324</v>
      </c>
      <c r="F109"/>
      <c r="H109" s="319">
        <v>204.5</v>
      </c>
    </row>
    <row r="110" spans="1:8" ht="12.75">
      <c r="A110" s="138" t="s">
        <v>295</v>
      </c>
      <c r="B110" s="148" t="s">
        <v>109</v>
      </c>
      <c r="C110" s="433"/>
      <c r="D110" s="288"/>
      <c r="F110"/>
      <c r="H110" s="319"/>
    </row>
    <row r="111" spans="1:8" ht="12.75">
      <c r="A111" s="138" t="s">
        <v>296</v>
      </c>
      <c r="B111" s="130" t="s">
        <v>108</v>
      </c>
      <c r="C111" s="96"/>
      <c r="D111" s="288"/>
      <c r="F111"/>
      <c r="H111" s="319"/>
    </row>
    <row r="112" spans="1:17" ht="12.75">
      <c r="A112" s="138" t="s">
        <v>297</v>
      </c>
      <c r="B112" s="130" t="s">
        <v>107</v>
      </c>
      <c r="C112" s="96"/>
      <c r="D112" s="288">
        <v>1728</v>
      </c>
      <c r="F112"/>
      <c r="H112" s="319">
        <v>1583.65</v>
      </c>
      <c r="P112" s="64"/>
      <c r="Q112" s="446"/>
    </row>
    <row r="113" spans="1:17" ht="12.75">
      <c r="A113" s="138" t="s">
        <v>298</v>
      </c>
      <c r="B113" s="130" t="s">
        <v>106</v>
      </c>
      <c r="C113" s="96"/>
      <c r="D113" s="288">
        <v>19600</v>
      </c>
      <c r="F113"/>
      <c r="H113" s="319">
        <v>17160.79</v>
      </c>
      <c r="P113" s="64"/>
      <c r="Q113" s="446"/>
    </row>
    <row r="114" spans="1:17" ht="12.75">
      <c r="A114" s="138" t="s">
        <v>299</v>
      </c>
      <c r="B114" s="130" t="s">
        <v>105</v>
      </c>
      <c r="C114" s="96"/>
      <c r="D114" s="288">
        <v>40200</v>
      </c>
      <c r="F114"/>
      <c r="H114" s="319">
        <v>33185.36</v>
      </c>
      <c r="P114" s="64"/>
      <c r="Q114" s="446"/>
    </row>
    <row r="115" spans="1:8" ht="12.75">
      <c r="A115" s="138" t="s">
        <v>300</v>
      </c>
      <c r="B115" s="130" t="s">
        <v>104</v>
      </c>
      <c r="C115" s="96"/>
      <c r="D115" s="288">
        <v>0</v>
      </c>
      <c r="F115"/>
      <c r="H115" s="319"/>
    </row>
    <row r="116" spans="1:8" ht="12.75">
      <c r="A116" s="138" t="s">
        <v>301</v>
      </c>
      <c r="B116" s="130" t="s">
        <v>103</v>
      </c>
      <c r="C116" s="96"/>
      <c r="D116" s="288"/>
      <c r="F116"/>
      <c r="H116" s="319"/>
    </row>
    <row r="117" spans="1:8" ht="12.75">
      <c r="A117" s="138" t="s">
        <v>302</v>
      </c>
      <c r="B117" s="130" t="s">
        <v>102</v>
      </c>
      <c r="C117" s="96"/>
      <c r="D117" s="288"/>
      <c r="F117" s="65"/>
      <c r="H117" s="319"/>
    </row>
    <row r="118" spans="1:8" ht="12.75">
      <c r="A118" s="138" t="s">
        <v>303</v>
      </c>
      <c r="B118" s="130" t="s">
        <v>101</v>
      </c>
      <c r="C118" s="96"/>
      <c r="D118" s="288"/>
      <c r="F118" s="65"/>
      <c r="H118" s="319"/>
    </row>
    <row r="119" spans="1:8" ht="12.75">
      <c r="A119" s="138" t="s">
        <v>304</v>
      </c>
      <c r="B119" s="130" t="s">
        <v>100</v>
      </c>
      <c r="C119" s="96"/>
      <c r="D119" s="288"/>
      <c r="F119" s="65"/>
      <c r="H119" s="319"/>
    </row>
    <row r="120" spans="1:8" ht="12.75">
      <c r="A120" s="138" t="s">
        <v>305</v>
      </c>
      <c r="B120" s="130" t="s">
        <v>99</v>
      </c>
      <c r="C120" s="96"/>
      <c r="D120" s="288"/>
      <c r="F120" s="65"/>
      <c r="H120" s="319"/>
    </row>
    <row r="121" spans="1:17" ht="12.75">
      <c r="A121" s="138" t="s">
        <v>306</v>
      </c>
      <c r="B121" s="130" t="s">
        <v>98</v>
      </c>
      <c r="C121" s="96"/>
      <c r="D121" s="288">
        <v>42000</v>
      </c>
      <c r="F121" s="65"/>
      <c r="H121" s="319">
        <v>10996.84</v>
      </c>
      <c r="P121" s="64"/>
      <c r="Q121" s="446"/>
    </row>
    <row r="122" spans="1:8" ht="12.75">
      <c r="A122" s="138" t="s">
        <v>307</v>
      </c>
      <c r="B122" s="130" t="s">
        <v>97</v>
      </c>
      <c r="C122" s="96"/>
      <c r="D122" s="288"/>
      <c r="F122" s="65"/>
      <c r="H122" s="319"/>
    </row>
    <row r="123" spans="1:8" ht="12.75">
      <c r="A123" s="138" t="s">
        <v>308</v>
      </c>
      <c r="B123" s="130" t="s">
        <v>96</v>
      </c>
      <c r="C123" s="96"/>
      <c r="D123" s="288"/>
      <c r="F123" s="65"/>
      <c r="H123" s="319"/>
    </row>
    <row r="124" spans="1:8" ht="12.75">
      <c r="A124" s="138" t="s">
        <v>309</v>
      </c>
      <c r="B124" s="148" t="s">
        <v>95</v>
      </c>
      <c r="C124" s="433"/>
      <c r="D124" s="288"/>
      <c r="F124" s="65"/>
      <c r="H124" s="319"/>
    </row>
    <row r="125" spans="1:8" ht="12.75">
      <c r="A125" s="138" t="s">
        <v>310</v>
      </c>
      <c r="B125" s="130" t="s">
        <v>94</v>
      </c>
      <c r="C125" s="96"/>
      <c r="D125" s="288"/>
      <c r="F125" s="65"/>
      <c r="H125" s="319"/>
    </row>
    <row r="126" spans="1:8" ht="12.75">
      <c r="A126" s="138" t="s">
        <v>311</v>
      </c>
      <c r="B126" s="130" t="s">
        <v>93</v>
      </c>
      <c r="C126" s="96"/>
      <c r="D126" s="288"/>
      <c r="F126" s="65"/>
      <c r="H126" s="319"/>
    </row>
    <row r="127" spans="1:8" ht="12.75">
      <c r="A127" s="138" t="s">
        <v>312</v>
      </c>
      <c r="B127" s="130" t="s">
        <v>92</v>
      </c>
      <c r="C127" s="96"/>
      <c r="D127" s="288"/>
      <c r="F127" s="65"/>
      <c r="H127" s="319"/>
    </row>
    <row r="128" spans="1:8" ht="13.5" thickBot="1">
      <c r="A128" s="138"/>
      <c r="B128" s="132" t="s">
        <v>91</v>
      </c>
      <c r="C128" s="98"/>
      <c r="D128" s="290"/>
      <c r="F128" s="65"/>
      <c r="H128" s="314"/>
    </row>
    <row r="129" spans="1:17" ht="13.5" thickBot="1">
      <c r="A129" s="137" t="s">
        <v>313</v>
      </c>
      <c r="B129" s="146" t="s">
        <v>90</v>
      </c>
      <c r="C129" s="430"/>
      <c r="D129" s="287">
        <f>SUM(D130:D142)</f>
        <v>389375</v>
      </c>
      <c r="F129" s="65"/>
      <c r="H129" s="323">
        <f>SUM(H130:H142)</f>
        <v>339436.81000000006</v>
      </c>
      <c r="P129" s="64"/>
      <c r="Q129" s="446"/>
    </row>
    <row r="130" spans="1:17" ht="12.75">
      <c r="A130" s="138" t="s">
        <v>314</v>
      </c>
      <c r="B130" s="130" t="s">
        <v>469</v>
      </c>
      <c r="C130" s="96"/>
      <c r="D130" s="288">
        <v>137000</v>
      </c>
      <c r="F130" s="65"/>
      <c r="H130" s="319">
        <v>120947.52</v>
      </c>
      <c r="P130" s="64"/>
      <c r="Q130" s="446"/>
    </row>
    <row r="131" spans="1:8" ht="12.75">
      <c r="A131" s="138" t="s">
        <v>315</v>
      </c>
      <c r="B131" s="148" t="s">
        <v>89</v>
      </c>
      <c r="C131" s="433"/>
      <c r="D131" s="288"/>
      <c r="F131" s="65"/>
      <c r="H131" s="319"/>
    </row>
    <row r="132" spans="1:8" ht="12.75">
      <c r="A132" s="138" t="s">
        <v>316</v>
      </c>
      <c r="B132" s="148" t="s">
        <v>88</v>
      </c>
      <c r="C132" s="433"/>
      <c r="D132" s="288"/>
      <c r="F132" s="65"/>
      <c r="H132" s="319"/>
    </row>
    <row r="133" spans="1:17" ht="12.75">
      <c r="A133" s="138" t="s">
        <v>317</v>
      </c>
      <c r="B133" s="148" t="s">
        <v>87</v>
      </c>
      <c r="C133" s="433"/>
      <c r="D133" s="288">
        <v>216000</v>
      </c>
      <c r="F133" s="65"/>
      <c r="H133" s="319">
        <v>206950.92</v>
      </c>
      <c r="P133" s="64"/>
      <c r="Q133" s="446"/>
    </row>
    <row r="134" spans="1:17" ht="12.75">
      <c r="A134" s="138" t="s">
        <v>318</v>
      </c>
      <c r="B134" s="148" t="s">
        <v>86</v>
      </c>
      <c r="C134" s="433"/>
      <c r="D134" s="288">
        <v>7000</v>
      </c>
      <c r="F134" s="65"/>
      <c r="H134" s="319">
        <v>5360.76</v>
      </c>
      <c r="P134" s="64"/>
      <c r="Q134" s="446"/>
    </row>
    <row r="135" spans="1:8" ht="12.75">
      <c r="A135" s="138" t="s">
        <v>319</v>
      </c>
      <c r="B135" s="130" t="s">
        <v>85</v>
      </c>
      <c r="C135" s="96"/>
      <c r="D135" s="288">
        <v>350</v>
      </c>
      <c r="F135" s="65"/>
      <c r="H135" s="319">
        <v>333.4</v>
      </c>
    </row>
    <row r="136" spans="1:8" ht="12.75">
      <c r="A136" s="138" t="s">
        <v>320</v>
      </c>
      <c r="B136" s="130" t="s">
        <v>84</v>
      </c>
      <c r="C136" s="96"/>
      <c r="D136" s="288"/>
      <c r="F136" s="65"/>
      <c r="H136" s="319"/>
    </row>
    <row r="137" spans="1:8" ht="12.75">
      <c r="A137" s="138" t="s">
        <v>321</v>
      </c>
      <c r="B137" s="130" t="s">
        <v>83</v>
      </c>
      <c r="C137" s="96"/>
      <c r="D137" s="288"/>
      <c r="F137" s="65"/>
      <c r="H137" s="319"/>
    </row>
    <row r="138" spans="1:8" ht="12.75">
      <c r="A138" s="138" t="s">
        <v>322</v>
      </c>
      <c r="B138" s="438" t="s">
        <v>472</v>
      </c>
      <c r="C138" s="439"/>
      <c r="D138" s="288"/>
      <c r="F138" s="65"/>
      <c r="H138" s="319"/>
    </row>
    <row r="139" spans="1:17" ht="12.75">
      <c r="A139" s="138" t="s">
        <v>323</v>
      </c>
      <c r="B139" s="438" t="s">
        <v>470</v>
      </c>
      <c r="C139" s="439"/>
      <c r="D139" s="288">
        <v>5840</v>
      </c>
      <c r="F139" s="65"/>
      <c r="H139" s="319">
        <v>5844.21</v>
      </c>
      <c r="P139" s="64"/>
      <c r="Q139" s="446"/>
    </row>
    <row r="140" spans="1:8" ht="12.75">
      <c r="A140" s="138" t="s">
        <v>324</v>
      </c>
      <c r="B140" s="436" t="s">
        <v>471</v>
      </c>
      <c r="C140" s="437"/>
      <c r="D140" s="288">
        <v>23185</v>
      </c>
      <c r="F140" s="65"/>
      <c r="H140" s="319"/>
    </row>
    <row r="141" spans="1:8" ht="12.75">
      <c r="A141" s="138" t="s">
        <v>325</v>
      </c>
      <c r="B141" s="434" t="s">
        <v>82</v>
      </c>
      <c r="C141" s="433"/>
      <c r="D141" s="288"/>
      <c r="F141" s="65"/>
      <c r="H141" s="319"/>
    </row>
    <row r="142" spans="1:8" ht="13.5" thickBot="1">
      <c r="A142" s="138"/>
      <c r="B142" s="440" t="s">
        <v>81</v>
      </c>
      <c r="C142" s="441"/>
      <c r="D142" s="294"/>
      <c r="F142" s="65"/>
      <c r="H142" s="314"/>
    </row>
    <row r="143" spans="1:17" ht="13.5" thickBot="1">
      <c r="A143" s="137" t="s">
        <v>326</v>
      </c>
      <c r="B143" s="146" t="s">
        <v>80</v>
      </c>
      <c r="C143" s="430"/>
      <c r="D143" s="287">
        <f>SUM(D144:D158)</f>
        <v>21612</v>
      </c>
      <c r="F143" s="65"/>
      <c r="H143" s="318">
        <f>SUM(H144:H158)</f>
        <v>18453.420000000002</v>
      </c>
      <c r="P143" s="64"/>
      <c r="Q143" s="446"/>
    </row>
    <row r="144" spans="1:8" ht="12.75">
      <c r="A144" s="138" t="s">
        <v>327</v>
      </c>
      <c r="B144" s="148" t="s">
        <v>79</v>
      </c>
      <c r="C144" s="433"/>
      <c r="D144" s="288"/>
      <c r="F144" s="65"/>
      <c r="H144" s="319"/>
    </row>
    <row r="145" spans="1:8" ht="12.75">
      <c r="A145" s="138" t="s">
        <v>328</v>
      </c>
      <c r="B145" s="130" t="s">
        <v>78</v>
      </c>
      <c r="C145" s="96"/>
      <c r="D145" s="288">
        <v>8700</v>
      </c>
      <c r="F145" s="65"/>
      <c r="H145" s="319"/>
    </row>
    <row r="146" spans="1:17" ht="12.75">
      <c r="A146" s="138" t="s">
        <v>329</v>
      </c>
      <c r="B146" s="130" t="s">
        <v>77</v>
      </c>
      <c r="C146" s="96"/>
      <c r="D146" s="288"/>
      <c r="F146" s="65"/>
      <c r="H146" s="319">
        <v>3172.28</v>
      </c>
      <c r="P146" s="64"/>
      <c r="Q146" s="446"/>
    </row>
    <row r="147" spans="1:17" ht="12.75">
      <c r="A147" s="138" t="s">
        <v>330</v>
      </c>
      <c r="B147" s="130" t="s">
        <v>76</v>
      </c>
      <c r="C147" s="96"/>
      <c r="D147" s="288">
        <v>3322</v>
      </c>
      <c r="F147" s="65"/>
      <c r="H147" s="319">
        <v>3159.12</v>
      </c>
      <c r="P147" s="64"/>
      <c r="Q147" s="446"/>
    </row>
    <row r="148" spans="1:17" ht="12.75">
      <c r="A148" s="138" t="s">
        <v>331</v>
      </c>
      <c r="B148" s="130" t="s">
        <v>75</v>
      </c>
      <c r="C148" s="96"/>
      <c r="D148" s="288">
        <v>1790</v>
      </c>
      <c r="F148" s="65"/>
      <c r="H148" s="319">
        <v>1734.32</v>
      </c>
      <c r="P148" s="64"/>
      <c r="Q148" s="446"/>
    </row>
    <row r="149" spans="1:8" ht="12.75">
      <c r="A149" s="138" t="s">
        <v>332</v>
      </c>
      <c r="B149" s="148" t="s">
        <v>74</v>
      </c>
      <c r="C149" s="433"/>
      <c r="D149" s="288"/>
      <c r="F149" s="65"/>
      <c r="H149" s="319"/>
    </row>
    <row r="150" spans="1:8" ht="12.75">
      <c r="A150" s="138" t="s">
        <v>333</v>
      </c>
      <c r="B150" s="130" t="s">
        <v>73</v>
      </c>
      <c r="C150" s="96"/>
      <c r="D150" s="288"/>
      <c r="F150"/>
      <c r="H150" s="319"/>
    </row>
    <row r="151" spans="1:17" ht="12.75">
      <c r="A151" s="138" t="s">
        <v>334</v>
      </c>
      <c r="B151" s="130" t="s">
        <v>72</v>
      </c>
      <c r="C151" s="101"/>
      <c r="D151" s="288">
        <v>6500</v>
      </c>
      <c r="F151" s="65"/>
      <c r="H151" s="319">
        <v>4790.48</v>
      </c>
      <c r="P151" s="64"/>
      <c r="Q151" s="446"/>
    </row>
    <row r="152" spans="1:8" ht="12.75">
      <c r="A152" s="138" t="s">
        <v>335</v>
      </c>
      <c r="B152" s="130" t="s">
        <v>71</v>
      </c>
      <c r="C152" s="101"/>
      <c r="D152" s="288"/>
      <c r="F152" s="65"/>
      <c r="H152" s="319"/>
    </row>
    <row r="153" spans="1:8" ht="12.75">
      <c r="A153" s="138" t="s">
        <v>336</v>
      </c>
      <c r="B153" s="130" t="s">
        <v>70</v>
      </c>
      <c r="C153" s="101"/>
      <c r="D153" s="288"/>
      <c r="F153" s="65"/>
      <c r="H153" s="319"/>
    </row>
    <row r="154" spans="1:8" ht="12.75">
      <c r="A154" s="138" t="s">
        <v>337</v>
      </c>
      <c r="B154" s="130" t="s">
        <v>69</v>
      </c>
      <c r="C154" s="101"/>
      <c r="D154" s="288"/>
      <c r="F154" s="65"/>
      <c r="H154" s="319"/>
    </row>
    <row r="155" spans="1:17" ht="12.75">
      <c r="A155" s="138" t="s">
        <v>338</v>
      </c>
      <c r="B155" s="143" t="s">
        <v>68</v>
      </c>
      <c r="C155" s="101"/>
      <c r="D155" s="289">
        <v>0</v>
      </c>
      <c r="F155" s="65"/>
      <c r="H155" s="321">
        <v>4637.89</v>
      </c>
      <c r="P155" s="64"/>
      <c r="Q155" s="446"/>
    </row>
    <row r="156" spans="1:8" ht="12.75">
      <c r="A156" s="138" t="s">
        <v>339</v>
      </c>
      <c r="B156" s="130" t="s">
        <v>67</v>
      </c>
      <c r="C156" s="101"/>
      <c r="D156" s="288"/>
      <c r="F156" s="65"/>
      <c r="H156" s="319"/>
    </row>
    <row r="157" spans="1:16" ht="12.75">
      <c r="A157" s="138" t="s">
        <v>340</v>
      </c>
      <c r="B157" s="130" t="s">
        <v>66</v>
      </c>
      <c r="C157" s="101"/>
      <c r="D157" s="288">
        <v>1300</v>
      </c>
      <c r="F157" s="65"/>
      <c r="H157" s="319">
        <v>959.33</v>
      </c>
      <c r="P157" s="64"/>
    </row>
    <row r="158" spans="1:8" ht="13.5" thickBot="1">
      <c r="A158" s="141"/>
      <c r="B158" s="130" t="s">
        <v>65</v>
      </c>
      <c r="C158" s="101"/>
      <c r="D158" s="288"/>
      <c r="F158" s="65"/>
      <c r="H158" s="319"/>
    </row>
    <row r="159" spans="1:8" ht="13.5" thickBot="1">
      <c r="A159" s="142"/>
      <c r="B159" s="149"/>
      <c r="C159" s="105"/>
      <c r="D159" s="295"/>
      <c r="F159" s="478"/>
      <c r="H159" s="319"/>
    </row>
    <row r="160" spans="1:8" ht="22.5" thickBot="1">
      <c r="A160" s="128"/>
      <c r="B160" s="69" t="s">
        <v>64</v>
      </c>
      <c r="C160" s="69"/>
      <c r="D160" s="68" t="s">
        <v>63</v>
      </c>
      <c r="F160" s="479"/>
      <c r="H160" s="68" t="s">
        <v>63</v>
      </c>
    </row>
    <row r="161" spans="1:8" ht="12.75">
      <c r="A161" s="133"/>
      <c r="B161" s="83" t="s">
        <v>62</v>
      </c>
      <c r="C161" s="106"/>
      <c r="D161" s="408">
        <f>H161+D49</f>
        <v>23756.309999999998</v>
      </c>
      <c r="E161" s="6" t="s">
        <v>449</v>
      </c>
      <c r="F161" s="408" t="s">
        <v>450</v>
      </c>
      <c r="H161" s="274">
        <v>44118.31</v>
      </c>
    </row>
    <row r="162" spans="1:8" ht="13.5" thickBot="1">
      <c r="A162" s="133"/>
      <c r="B162" s="67"/>
      <c r="C162" s="107" t="s">
        <v>202</v>
      </c>
      <c r="D162" s="272"/>
      <c r="F162" s="65"/>
      <c r="H162" s="268"/>
    </row>
    <row r="163" spans="1:17" ht="13.5" thickBot="1">
      <c r="A163" s="131"/>
      <c r="B163" s="108" t="s">
        <v>362</v>
      </c>
      <c r="C163" s="109"/>
      <c r="D163" s="409">
        <f>H163+D52</f>
        <v>132799.91</v>
      </c>
      <c r="E163" s="6" t="s">
        <v>449</v>
      </c>
      <c r="F163" s="408" t="s">
        <v>450</v>
      </c>
      <c r="H163" s="296">
        <v>200427.91</v>
      </c>
      <c r="P163" s="64"/>
      <c r="Q163" s="446"/>
    </row>
    <row r="164" spans="1:8" ht="12.75">
      <c r="A164" s="144" t="s">
        <v>61</v>
      </c>
      <c r="B164" s="110"/>
      <c r="D164" s="297"/>
      <c r="F164" s="65"/>
      <c r="H164" s="297"/>
    </row>
    <row r="165" spans="1:8" ht="12.75">
      <c r="A165" s="144" t="s">
        <v>60</v>
      </c>
      <c r="B165" s="110"/>
      <c r="D165" s="297"/>
      <c r="F165" s="65"/>
      <c r="H165" s="297"/>
    </row>
    <row r="166" spans="1:17" ht="12.75">
      <c r="A166" s="172" t="s">
        <v>54</v>
      </c>
      <c r="B166" s="66"/>
      <c r="D166" s="298"/>
      <c r="F166" s="172"/>
      <c r="H166" s="299">
        <f>IF(H161-H163&lt;0,0,H161-H163)/H6</f>
        <v>0</v>
      </c>
      <c r="Q166" s="447"/>
    </row>
    <row r="167" spans="1:17" s="111" customFormat="1" ht="12.75">
      <c r="A167" s="246" t="s">
        <v>203</v>
      </c>
      <c r="D167" s="327">
        <f>D48+D49-D52+D53</f>
        <v>-1.4551915228366852E-11</v>
      </c>
      <c r="E167"/>
      <c r="H167" s="327">
        <f>H48+H49-H52+H53</f>
        <v>1.0186340659856796E-10</v>
      </c>
      <c r="P167" s="173"/>
      <c r="Q167" s="444"/>
    </row>
    <row r="168" spans="1:17" s="111" customFormat="1" ht="12.75">
      <c r="A168" s="328"/>
      <c r="B168"/>
      <c r="C168"/>
      <c r="D168" s="326"/>
      <c r="E168"/>
      <c r="H168" s="332"/>
      <c r="Q168" s="444"/>
    </row>
    <row r="169" spans="1:17" s="111" customFormat="1" ht="12.75">
      <c r="A169" s="421" t="s">
        <v>459</v>
      </c>
      <c r="B169" s="422"/>
      <c r="C169" s="423"/>
      <c r="D169" s="424" t="str">
        <f>IF(ROUND(SUM(D24-D37-D39-D41-D43-D45-D47),2)=ROUND(D55,2),"OK",CONCATENATE("Vahe=",ROUND(SUM(D24-D37-D39-D41-D43-D45-D47)-D55,2)))</f>
        <v>OK</v>
      </c>
      <c r="E169"/>
      <c r="F169" s="329"/>
      <c r="G169" s="329"/>
      <c r="H169" s="424" t="str">
        <f>IF(ROUND(SUM(H24-H37-H39-H41-H43-H45-H47),2)=ROUND(H55,2),"OK",CONCATENATE("Vahe=",ROUND(SUM(H24-H37-H39-H41-H43-H45-H47)-H55,2)))</f>
        <v>OK</v>
      </c>
      <c r="I169" s="325"/>
      <c r="Q169" s="444"/>
    </row>
    <row r="170" spans="1:17" s="111" customFormat="1" ht="12.75">
      <c r="A170" s="330"/>
      <c r="B170"/>
      <c r="C170"/>
      <c r="D170" s="331"/>
      <c r="E170"/>
      <c r="H170" s="151"/>
      <c r="Q170" s="444"/>
    </row>
    <row r="171" spans="1:17" s="111" customFormat="1" ht="12.75">
      <c r="A171" s="155"/>
      <c r="B171"/>
      <c r="C171"/>
      <c r="D171" s="335"/>
      <c r="E171"/>
      <c r="F171"/>
      <c r="G171" s="325"/>
      <c r="H171" s="325"/>
      <c r="I171" s="325"/>
      <c r="Q171" s="444"/>
    </row>
    <row r="172" spans="1:8" ht="12.75">
      <c r="A172"/>
      <c r="B172"/>
      <c r="C172"/>
      <c r="D172"/>
      <c r="F172" s="65"/>
      <c r="H172"/>
    </row>
    <row r="173" spans="1:8" ht="12.75">
      <c r="A173"/>
      <c r="B173"/>
      <c r="C173"/>
      <c r="D173"/>
      <c r="F173" s="64"/>
      <c r="H173"/>
    </row>
    <row r="174" spans="1:8" ht="12.75">
      <c r="A174"/>
      <c r="B174"/>
      <c r="C174"/>
      <c r="D174"/>
      <c r="F174" s="65"/>
      <c r="H174"/>
    </row>
    <row r="175" spans="1:17" s="111" customFormat="1" ht="12.75">
      <c r="A175"/>
      <c r="B175"/>
      <c r="C175"/>
      <c r="D175"/>
      <c r="E175"/>
      <c r="H175"/>
      <c r="Q175" s="444"/>
    </row>
    <row r="176" spans="1:17" s="111" customFormat="1" ht="12.75">
      <c r="A176"/>
      <c r="B176"/>
      <c r="C176"/>
      <c r="D176"/>
      <c r="E176"/>
      <c r="H176"/>
      <c r="Q176" s="444"/>
    </row>
    <row r="177" spans="1:17" s="111" customFormat="1" ht="12.75">
      <c r="A177"/>
      <c r="B177"/>
      <c r="C177"/>
      <c r="D177"/>
      <c r="E177"/>
      <c r="F177" s="172"/>
      <c r="H177"/>
      <c r="Q177" s="444"/>
    </row>
    <row r="178" spans="1:17" s="111" customFormat="1" ht="12.75">
      <c r="A178"/>
      <c r="B178"/>
      <c r="C178"/>
      <c r="D178"/>
      <c r="E178"/>
      <c r="H178"/>
      <c r="Q178" s="444"/>
    </row>
    <row r="179" spans="1:17" s="111" customFormat="1" ht="12.75">
      <c r="A179"/>
      <c r="B179"/>
      <c r="C179"/>
      <c r="D179"/>
      <c r="E179"/>
      <c r="H179"/>
      <c r="Q179" s="444"/>
    </row>
    <row r="180" spans="1:17" s="111" customFormat="1" ht="12.75">
      <c r="A180" s="246"/>
      <c r="D180" s="173"/>
      <c r="E180"/>
      <c r="F180" s="151"/>
      <c r="Q180" s="444"/>
    </row>
    <row r="181" spans="1:17" s="111" customFormat="1" ht="12.75">
      <c r="A181" s="246"/>
      <c r="D181" s="173"/>
      <c r="E181"/>
      <c r="F181" s="151"/>
      <c r="Q181" s="444"/>
    </row>
    <row r="182" spans="1:17" s="111" customFormat="1" ht="12.75">
      <c r="A182" s="246"/>
      <c r="D182" s="173"/>
      <c r="E182"/>
      <c r="F182" s="151"/>
      <c r="Q182" s="444"/>
    </row>
    <row r="183" spans="1:17" s="111" customFormat="1" ht="12.75">
      <c r="A183" s="246"/>
      <c r="D183" s="173"/>
      <c r="E183"/>
      <c r="F183" s="151"/>
      <c r="Q183" s="444"/>
    </row>
    <row r="184" spans="1:17" s="111" customFormat="1" ht="12.75">
      <c r="A184" s="246"/>
      <c r="D184" s="173"/>
      <c r="E184"/>
      <c r="F184" s="151"/>
      <c r="Q184" s="444"/>
    </row>
    <row r="185" spans="1:17" s="111" customFormat="1" ht="12.75">
      <c r="A185" s="246"/>
      <c r="D185" s="173"/>
      <c r="E185"/>
      <c r="F185" s="151"/>
      <c r="Q185" s="444"/>
    </row>
    <row r="186" spans="1:17" s="111" customFormat="1" ht="12.75">
      <c r="A186" s="246"/>
      <c r="D186" s="173"/>
      <c r="E186"/>
      <c r="F186" s="151"/>
      <c r="Q186" s="444"/>
    </row>
    <row r="187" spans="1:17" s="111" customFormat="1" ht="12.75">
      <c r="A187" s="246"/>
      <c r="D187" s="173"/>
      <c r="E187"/>
      <c r="F187" s="151"/>
      <c r="Q187" s="444"/>
    </row>
    <row r="188" spans="1:17" s="111" customFormat="1" ht="12.75">
      <c r="A188" s="246"/>
      <c r="D188" s="173"/>
      <c r="E188"/>
      <c r="F188" s="151"/>
      <c r="Q188" s="444"/>
    </row>
    <row r="189" spans="1:17" s="111" customFormat="1" ht="12.75">
      <c r="A189" s="246"/>
      <c r="E189"/>
      <c r="F189" s="151"/>
      <c r="Q189" s="444"/>
    </row>
    <row r="190" spans="1:17" s="111" customFormat="1" ht="12.75">
      <c r="A190" s="246"/>
      <c r="E190"/>
      <c r="F190" s="151"/>
      <c r="Q190" s="444"/>
    </row>
    <row r="191" spans="1:17" s="111" customFormat="1" ht="12.75">
      <c r="A191" s="246"/>
      <c r="E191"/>
      <c r="F191" s="151"/>
      <c r="Q191" s="444"/>
    </row>
    <row r="192" spans="1:17" s="111" customFormat="1" ht="12.75">
      <c r="A192" s="246"/>
      <c r="E192"/>
      <c r="F192" s="151"/>
      <c r="Q192" s="444"/>
    </row>
    <row r="193" spans="1:17" s="111" customFormat="1" ht="12.75">
      <c r="A193" s="246"/>
      <c r="E193"/>
      <c r="F193" s="151"/>
      <c r="Q193" s="444"/>
    </row>
    <row r="194" spans="1:17" s="111" customFormat="1" ht="12.75">
      <c r="A194" s="246"/>
      <c r="E194"/>
      <c r="F194" s="151"/>
      <c r="Q194" s="444"/>
    </row>
    <row r="195" spans="1:17" s="111" customFormat="1" ht="12.75">
      <c r="A195" s="246"/>
      <c r="E195"/>
      <c r="F195" s="151"/>
      <c r="Q195" s="444"/>
    </row>
    <row r="196" spans="1:17" s="111" customFormat="1" ht="12.75">
      <c r="A196" s="246"/>
      <c r="E196"/>
      <c r="F196" s="151"/>
      <c r="Q196" s="444"/>
    </row>
    <row r="197" spans="1:17" s="111" customFormat="1" ht="12.75">
      <c r="A197" s="246"/>
      <c r="E197"/>
      <c r="F197" s="151"/>
      <c r="Q197" s="444"/>
    </row>
    <row r="198" spans="1:17" s="111" customFormat="1" ht="12.75">
      <c r="A198" s="246"/>
      <c r="E198"/>
      <c r="F198" s="151"/>
      <c r="Q198" s="444"/>
    </row>
    <row r="199" spans="1:17" s="111" customFormat="1" ht="12.75">
      <c r="A199" s="246"/>
      <c r="E199"/>
      <c r="F199" s="151"/>
      <c r="Q199" s="444"/>
    </row>
    <row r="200" spans="1:17" s="111" customFormat="1" ht="12.75">
      <c r="A200" s="246"/>
      <c r="E200"/>
      <c r="F200" s="151"/>
      <c r="Q200" s="444"/>
    </row>
    <row r="201" spans="1:17" s="111" customFormat="1" ht="12.75">
      <c r="A201" s="246"/>
      <c r="E201"/>
      <c r="F201" s="151"/>
      <c r="Q201" s="444"/>
    </row>
    <row r="202" spans="1:17" s="111" customFormat="1" ht="12.75">
      <c r="A202" s="246"/>
      <c r="E202"/>
      <c r="F202" s="151"/>
      <c r="Q202" s="444"/>
    </row>
    <row r="203" spans="1:17" s="111" customFormat="1" ht="12.75">
      <c r="A203" s="246"/>
      <c r="E203"/>
      <c r="F203" s="151"/>
      <c r="Q203" s="444"/>
    </row>
    <row r="204" spans="1:17" s="111" customFormat="1" ht="12.75">
      <c r="A204" s="246"/>
      <c r="E204"/>
      <c r="F204" s="151"/>
      <c r="Q204" s="444"/>
    </row>
    <row r="205" spans="1:17" s="111" customFormat="1" ht="12.75">
      <c r="A205" s="246"/>
      <c r="E205"/>
      <c r="F205" s="151"/>
      <c r="Q205" s="444"/>
    </row>
    <row r="206" spans="1:17" s="111" customFormat="1" ht="12.75">
      <c r="A206" s="246"/>
      <c r="E206"/>
      <c r="F206" s="151"/>
      <c r="Q206" s="444"/>
    </row>
    <row r="207" spans="1:17" s="111" customFormat="1" ht="12.75">
      <c r="A207" s="246"/>
      <c r="E207"/>
      <c r="F207" s="151"/>
      <c r="Q207" s="444"/>
    </row>
    <row r="208" spans="1:17" s="111" customFormat="1" ht="12.75">
      <c r="A208" s="246"/>
      <c r="E208"/>
      <c r="F208" s="151"/>
      <c r="Q208" s="444"/>
    </row>
    <row r="209" spans="1:17" s="111" customFormat="1" ht="12.75">
      <c r="A209" s="246"/>
      <c r="E209"/>
      <c r="F209" s="151"/>
      <c r="Q209" s="444"/>
    </row>
    <row r="210" spans="1:17" s="111" customFormat="1" ht="12.75">
      <c r="A210" s="246"/>
      <c r="E210"/>
      <c r="F210" s="151"/>
      <c r="Q210" s="444"/>
    </row>
    <row r="211" spans="1:17" s="111" customFormat="1" ht="12.75">
      <c r="A211" s="246"/>
      <c r="E211"/>
      <c r="F211" s="151"/>
      <c r="Q211" s="444"/>
    </row>
    <row r="212" spans="1:17" s="111" customFormat="1" ht="12.75">
      <c r="A212" s="246"/>
      <c r="E212"/>
      <c r="F212" s="151"/>
      <c r="Q212" s="444"/>
    </row>
    <row r="213" spans="1:17" s="111" customFormat="1" ht="12.75">
      <c r="A213" s="246"/>
      <c r="E213"/>
      <c r="F213" s="151"/>
      <c r="Q213" s="444"/>
    </row>
    <row r="214" spans="1:17" s="111" customFormat="1" ht="12.75">
      <c r="A214" s="246"/>
      <c r="E214"/>
      <c r="F214" s="151"/>
      <c r="Q214" s="444"/>
    </row>
    <row r="215" spans="1:17" s="111" customFormat="1" ht="12.75">
      <c r="A215" s="246"/>
      <c r="E215"/>
      <c r="F215" s="151"/>
      <c r="Q215" s="444"/>
    </row>
    <row r="216" spans="1:17" s="111" customFormat="1" ht="12.75">
      <c r="A216" s="246"/>
      <c r="E216"/>
      <c r="F216" s="151"/>
      <c r="Q216" s="444"/>
    </row>
    <row r="217" spans="1:17" s="111" customFormat="1" ht="12.75">
      <c r="A217" s="246"/>
      <c r="E217"/>
      <c r="F217" s="151"/>
      <c r="Q217" s="444"/>
    </row>
    <row r="218" spans="1:17" s="111" customFormat="1" ht="12.75">
      <c r="A218" s="246"/>
      <c r="E218"/>
      <c r="F218" s="151"/>
      <c r="Q218" s="444"/>
    </row>
    <row r="219" spans="1:17" s="111" customFormat="1" ht="12.75">
      <c r="A219" s="246"/>
      <c r="E219"/>
      <c r="F219" s="151"/>
      <c r="Q219" s="444"/>
    </row>
    <row r="220" spans="1:17" s="111" customFormat="1" ht="12.75">
      <c r="A220" s="246"/>
      <c r="E220"/>
      <c r="F220" s="151"/>
      <c r="Q220" s="444"/>
    </row>
    <row r="221" spans="1:17" s="111" customFormat="1" ht="12.75">
      <c r="A221" s="246"/>
      <c r="E221"/>
      <c r="F221" s="151"/>
      <c r="Q221" s="444"/>
    </row>
    <row r="222" spans="1:17" s="111" customFormat="1" ht="12.75">
      <c r="A222" s="246"/>
      <c r="E222"/>
      <c r="F222" s="151"/>
      <c r="Q222" s="444"/>
    </row>
    <row r="223" spans="1:17" s="111" customFormat="1" ht="12.75">
      <c r="A223" s="246"/>
      <c r="E223"/>
      <c r="F223" s="151"/>
      <c r="Q223" s="444"/>
    </row>
    <row r="224" spans="1:17" s="111" customFormat="1" ht="12.75">
      <c r="A224" s="246"/>
      <c r="E224"/>
      <c r="F224" s="151"/>
      <c r="Q224" s="444"/>
    </row>
    <row r="225" spans="1:17" s="111" customFormat="1" ht="12.75">
      <c r="A225" s="246"/>
      <c r="E225"/>
      <c r="F225" s="151"/>
      <c r="Q225" s="444"/>
    </row>
    <row r="226" spans="1:17" s="111" customFormat="1" ht="12.75">
      <c r="A226" s="246"/>
      <c r="E226"/>
      <c r="F226" s="151"/>
      <c r="Q226" s="444"/>
    </row>
    <row r="227" spans="1:17" s="111" customFormat="1" ht="12.75">
      <c r="A227" s="246"/>
      <c r="E227"/>
      <c r="F227" s="151"/>
      <c r="Q227" s="444"/>
    </row>
    <row r="228" spans="1:17" s="111" customFormat="1" ht="12.75">
      <c r="A228" s="246"/>
      <c r="E228"/>
      <c r="F228" s="151"/>
      <c r="Q228" s="444"/>
    </row>
    <row r="229" spans="1:17" s="111" customFormat="1" ht="12.75">
      <c r="A229" s="246"/>
      <c r="E229"/>
      <c r="F229" s="151"/>
      <c r="Q229" s="444"/>
    </row>
    <row r="230" spans="1:17" s="111" customFormat="1" ht="12.75">
      <c r="A230" s="246"/>
      <c r="E230"/>
      <c r="F230" s="151"/>
      <c r="Q230" s="444"/>
    </row>
    <row r="231" spans="1:17" s="111" customFormat="1" ht="12.75">
      <c r="A231" s="246"/>
      <c r="E231"/>
      <c r="F231" s="151"/>
      <c r="Q231" s="444"/>
    </row>
    <row r="232" spans="1:17" s="111" customFormat="1" ht="12.75">
      <c r="A232" s="246"/>
      <c r="E232"/>
      <c r="F232" s="151"/>
      <c r="Q232" s="444"/>
    </row>
    <row r="233" spans="1:17" s="111" customFormat="1" ht="12.75">
      <c r="A233" s="246"/>
      <c r="E233"/>
      <c r="F233" s="151"/>
      <c r="Q233" s="444"/>
    </row>
    <row r="234" spans="1:17" s="111" customFormat="1" ht="12.75">
      <c r="A234" s="246"/>
      <c r="E234"/>
      <c r="F234" s="151"/>
      <c r="Q234" s="444"/>
    </row>
    <row r="235" spans="1:17" s="111" customFormat="1" ht="12.75">
      <c r="A235" s="246"/>
      <c r="E235"/>
      <c r="F235" s="151"/>
      <c r="Q235" s="444"/>
    </row>
    <row r="236" spans="1:17" s="111" customFormat="1" ht="12.75">
      <c r="A236" s="246"/>
      <c r="E236"/>
      <c r="F236" s="151"/>
      <c r="Q236" s="444"/>
    </row>
    <row r="237" spans="1:17" s="111" customFormat="1" ht="12.75">
      <c r="A237" s="246"/>
      <c r="E237"/>
      <c r="F237" s="151"/>
      <c r="Q237" s="444"/>
    </row>
    <row r="238" spans="1:17" s="111" customFormat="1" ht="12.75">
      <c r="A238" s="246"/>
      <c r="E238"/>
      <c r="F238" s="151"/>
      <c r="Q238" s="444"/>
    </row>
    <row r="239" spans="1:17" s="111" customFormat="1" ht="12.75">
      <c r="A239" s="246"/>
      <c r="E239"/>
      <c r="F239" s="151"/>
      <c r="Q239" s="444"/>
    </row>
    <row r="240" spans="1:17" s="111" customFormat="1" ht="12.75">
      <c r="A240" s="246"/>
      <c r="E240"/>
      <c r="F240" s="151"/>
      <c r="Q240" s="444"/>
    </row>
    <row r="241" spans="1:17" s="111" customFormat="1" ht="12.75">
      <c r="A241" s="246"/>
      <c r="E241"/>
      <c r="F241" s="151"/>
      <c r="Q241" s="444"/>
    </row>
    <row r="242" spans="1:17" s="111" customFormat="1" ht="12.75">
      <c r="A242" s="246"/>
      <c r="E242"/>
      <c r="F242" s="151"/>
      <c r="Q242" s="444"/>
    </row>
    <row r="243" spans="1:17" s="111" customFormat="1" ht="12.75">
      <c r="A243" s="246"/>
      <c r="E243"/>
      <c r="F243" s="151"/>
      <c r="Q243" s="444"/>
    </row>
    <row r="244" spans="1:17" s="111" customFormat="1" ht="12.75">
      <c r="A244" s="246"/>
      <c r="E244"/>
      <c r="F244" s="151"/>
      <c r="Q244" s="444"/>
    </row>
    <row r="245" spans="1:17" s="111" customFormat="1" ht="12.75">
      <c r="A245" s="246"/>
      <c r="E245"/>
      <c r="F245" s="151"/>
      <c r="Q245" s="444"/>
    </row>
    <row r="246" spans="1:17" s="111" customFormat="1" ht="12.75">
      <c r="A246" s="246"/>
      <c r="E246"/>
      <c r="F246" s="151"/>
      <c r="Q246" s="444"/>
    </row>
    <row r="247" spans="1:17" s="111" customFormat="1" ht="12.75">
      <c r="A247" s="246"/>
      <c r="E247"/>
      <c r="F247" s="151"/>
      <c r="Q247" s="444"/>
    </row>
    <row r="248" spans="1:17" s="111" customFormat="1" ht="12.75">
      <c r="A248" s="246"/>
      <c r="E248"/>
      <c r="F248" s="151"/>
      <c r="Q248" s="444"/>
    </row>
    <row r="249" spans="1:17" s="111" customFormat="1" ht="12.75">
      <c r="A249" s="246"/>
      <c r="E249"/>
      <c r="F249" s="151"/>
      <c r="Q249" s="444"/>
    </row>
    <row r="250" spans="1:17" s="111" customFormat="1" ht="12.75">
      <c r="A250" s="246"/>
      <c r="E250"/>
      <c r="F250" s="151"/>
      <c r="Q250" s="444"/>
    </row>
    <row r="251" spans="1:17" s="111" customFormat="1" ht="12.75">
      <c r="A251" s="246"/>
      <c r="E251"/>
      <c r="F251" s="151"/>
      <c r="Q251" s="444"/>
    </row>
    <row r="252" spans="1:17" s="111" customFormat="1" ht="12.75">
      <c r="A252" s="246"/>
      <c r="E252"/>
      <c r="F252" s="151"/>
      <c r="Q252" s="444"/>
    </row>
    <row r="253" spans="1:17" s="111" customFormat="1" ht="12.75">
      <c r="A253" s="246"/>
      <c r="E253"/>
      <c r="F253" s="151"/>
      <c r="Q253" s="444"/>
    </row>
    <row r="254" spans="1:17" s="111" customFormat="1" ht="12.75">
      <c r="A254" s="246"/>
      <c r="E254"/>
      <c r="F254" s="151"/>
      <c r="Q254" s="444"/>
    </row>
    <row r="255" spans="1:17" s="111" customFormat="1" ht="12.75">
      <c r="A255" s="246"/>
      <c r="E255"/>
      <c r="F255" s="151"/>
      <c r="Q255" s="444"/>
    </row>
    <row r="256" spans="1:17" s="111" customFormat="1" ht="12.75">
      <c r="A256" s="246"/>
      <c r="E256"/>
      <c r="F256" s="151"/>
      <c r="Q256" s="444"/>
    </row>
    <row r="257" spans="1:17" s="111" customFormat="1" ht="12.75">
      <c r="A257" s="246"/>
      <c r="E257"/>
      <c r="F257" s="151"/>
      <c r="Q257" s="444"/>
    </row>
    <row r="258" spans="1:17" s="111" customFormat="1" ht="12.75">
      <c r="A258" s="246"/>
      <c r="E258"/>
      <c r="F258" s="151"/>
      <c r="Q258" s="444"/>
    </row>
    <row r="259" spans="1:17" s="111" customFormat="1" ht="12.75">
      <c r="A259" s="246"/>
      <c r="E259"/>
      <c r="F259" s="151"/>
      <c r="Q259" s="444"/>
    </row>
    <row r="260" spans="1:17" s="111" customFormat="1" ht="12.75">
      <c r="A260" s="246"/>
      <c r="E260"/>
      <c r="F260" s="151"/>
      <c r="Q260" s="444"/>
    </row>
    <row r="261" spans="1:17" s="111" customFormat="1" ht="12.75">
      <c r="A261" s="246"/>
      <c r="E261"/>
      <c r="F261" s="151"/>
      <c r="Q261" s="444"/>
    </row>
    <row r="262" spans="1:17" s="111" customFormat="1" ht="12.75">
      <c r="A262" s="246"/>
      <c r="E262"/>
      <c r="F262" s="151"/>
      <c r="Q262" s="444"/>
    </row>
    <row r="263" spans="1:17" s="111" customFormat="1" ht="12.75">
      <c r="A263" s="246"/>
      <c r="E263"/>
      <c r="F263" s="151"/>
      <c r="Q263" s="444"/>
    </row>
    <row r="264" spans="1:17" s="111" customFormat="1" ht="12.75">
      <c r="A264" s="246"/>
      <c r="E264"/>
      <c r="F264" s="151"/>
      <c r="Q264" s="444"/>
    </row>
    <row r="265" spans="1:17" s="111" customFormat="1" ht="12.75">
      <c r="A265" s="246"/>
      <c r="E265"/>
      <c r="F265" s="151"/>
      <c r="Q265" s="444"/>
    </row>
    <row r="266" spans="1:17" s="111" customFormat="1" ht="12.75">
      <c r="A266" s="246"/>
      <c r="E266"/>
      <c r="F266" s="151"/>
      <c r="Q266" s="444"/>
    </row>
    <row r="267" spans="1:17" s="111" customFormat="1" ht="12.75">
      <c r="A267" s="246"/>
      <c r="E267"/>
      <c r="F267" s="151"/>
      <c r="Q267" s="444"/>
    </row>
    <row r="268" spans="1:17" s="111" customFormat="1" ht="12.75">
      <c r="A268" s="246"/>
      <c r="E268"/>
      <c r="F268" s="151"/>
      <c r="Q268" s="444"/>
    </row>
    <row r="269" spans="1:17" s="111" customFormat="1" ht="12.75">
      <c r="A269" s="246"/>
      <c r="E269"/>
      <c r="F269" s="151"/>
      <c r="Q269" s="444"/>
    </row>
    <row r="270" spans="1:17" s="111" customFormat="1" ht="12.75">
      <c r="A270" s="246"/>
      <c r="E270"/>
      <c r="F270" s="151"/>
      <c r="Q270" s="444"/>
    </row>
    <row r="271" spans="1:17" s="111" customFormat="1" ht="12.75">
      <c r="A271" s="246"/>
      <c r="E271"/>
      <c r="F271" s="151"/>
      <c r="Q271" s="444"/>
    </row>
    <row r="272" spans="1:17" s="111" customFormat="1" ht="12.75">
      <c r="A272" s="246"/>
      <c r="E272"/>
      <c r="F272" s="151"/>
      <c r="Q272" s="444"/>
    </row>
    <row r="273" spans="1:17" s="111" customFormat="1" ht="12.75">
      <c r="A273" s="246"/>
      <c r="E273"/>
      <c r="F273" s="151"/>
      <c r="Q273" s="444"/>
    </row>
    <row r="274" spans="1:17" s="111" customFormat="1" ht="12.75">
      <c r="A274" s="246"/>
      <c r="E274"/>
      <c r="F274" s="151"/>
      <c r="Q274" s="444"/>
    </row>
    <row r="275" spans="1:17" s="111" customFormat="1" ht="12.75">
      <c r="A275" s="246"/>
      <c r="E275"/>
      <c r="F275" s="151"/>
      <c r="Q275" s="444"/>
    </row>
    <row r="276" spans="1:17" s="111" customFormat="1" ht="12.75">
      <c r="A276" s="246"/>
      <c r="E276"/>
      <c r="F276" s="151"/>
      <c r="Q276" s="444"/>
    </row>
    <row r="277" spans="1:17" s="111" customFormat="1" ht="12.75">
      <c r="A277" s="246"/>
      <c r="E277"/>
      <c r="F277" s="151"/>
      <c r="Q277" s="444"/>
    </row>
    <row r="278" spans="1:17" s="111" customFormat="1" ht="12.75">
      <c r="A278" s="246"/>
      <c r="E278"/>
      <c r="F278" s="151"/>
      <c r="Q278" s="444"/>
    </row>
    <row r="279" spans="1:17" s="111" customFormat="1" ht="12.75">
      <c r="A279" s="246"/>
      <c r="E279"/>
      <c r="F279" s="151"/>
      <c r="Q279" s="444"/>
    </row>
    <row r="280" spans="1:17" s="111" customFormat="1" ht="12.75">
      <c r="A280" s="246"/>
      <c r="E280"/>
      <c r="F280" s="151"/>
      <c r="Q280" s="444"/>
    </row>
    <row r="281" spans="1:17" s="111" customFormat="1" ht="12.75">
      <c r="A281" s="246"/>
      <c r="E281"/>
      <c r="F281" s="151"/>
      <c r="Q281" s="444"/>
    </row>
    <row r="282" spans="1:17" s="111" customFormat="1" ht="12.75">
      <c r="A282" s="246"/>
      <c r="E282"/>
      <c r="F282" s="151"/>
      <c r="Q282" s="444"/>
    </row>
    <row r="283" spans="1:17" s="111" customFormat="1" ht="12.75">
      <c r="A283" s="246"/>
      <c r="E283"/>
      <c r="F283" s="151"/>
      <c r="Q283" s="444"/>
    </row>
    <row r="284" spans="1:17" s="111" customFormat="1" ht="12.75">
      <c r="A284" s="246"/>
      <c r="E284"/>
      <c r="F284" s="151"/>
      <c r="Q284" s="444"/>
    </row>
    <row r="285" spans="1:17" s="111" customFormat="1" ht="12.75">
      <c r="A285" s="246"/>
      <c r="E285"/>
      <c r="F285" s="151"/>
      <c r="Q285" s="444"/>
    </row>
    <row r="286" spans="1:17" s="111" customFormat="1" ht="12.75">
      <c r="A286" s="246"/>
      <c r="E286"/>
      <c r="F286" s="151"/>
      <c r="Q286" s="444"/>
    </row>
    <row r="287" spans="1:17" s="111" customFormat="1" ht="12.75">
      <c r="A287" s="246"/>
      <c r="E287"/>
      <c r="F287" s="151"/>
      <c r="Q287" s="444"/>
    </row>
    <row r="288" spans="1:17" s="111" customFormat="1" ht="12.75">
      <c r="A288" s="246"/>
      <c r="E288"/>
      <c r="F288" s="151"/>
      <c r="Q288" s="444"/>
    </row>
    <row r="289" spans="1:17" s="111" customFormat="1" ht="12.75">
      <c r="A289" s="246"/>
      <c r="E289"/>
      <c r="F289" s="151"/>
      <c r="Q289" s="444"/>
    </row>
    <row r="290" spans="1:17" s="111" customFormat="1" ht="12.75">
      <c r="A290" s="246"/>
      <c r="E290"/>
      <c r="F290" s="151"/>
      <c r="Q290" s="444"/>
    </row>
    <row r="291" spans="1:17" s="111" customFormat="1" ht="12.75">
      <c r="A291" s="246"/>
      <c r="E291"/>
      <c r="F291" s="151"/>
      <c r="Q291" s="444"/>
    </row>
    <row r="292" spans="1:17" s="111" customFormat="1" ht="12.75">
      <c r="A292" s="246"/>
      <c r="E292"/>
      <c r="F292" s="151"/>
      <c r="Q292" s="444"/>
    </row>
    <row r="293" spans="1:17" s="111" customFormat="1" ht="12.75">
      <c r="A293" s="246"/>
      <c r="E293"/>
      <c r="F293" s="151"/>
      <c r="Q293" s="444"/>
    </row>
    <row r="294" spans="1:17" s="111" customFormat="1" ht="12.75">
      <c r="A294" s="246"/>
      <c r="E294"/>
      <c r="F294" s="151"/>
      <c r="Q294" s="444"/>
    </row>
    <row r="295" spans="1:17" s="111" customFormat="1" ht="12.75">
      <c r="A295" s="246"/>
      <c r="E295"/>
      <c r="F295" s="151"/>
      <c r="Q295" s="444"/>
    </row>
    <row r="296" spans="1:17" s="111" customFormat="1" ht="12.75">
      <c r="A296" s="246"/>
      <c r="E296"/>
      <c r="F296" s="151"/>
      <c r="Q296" s="444"/>
    </row>
    <row r="297" spans="1:17" s="111" customFormat="1" ht="12.75">
      <c r="A297" s="246"/>
      <c r="E297"/>
      <c r="F297" s="151"/>
      <c r="Q297" s="444"/>
    </row>
    <row r="298" spans="1:17" s="111" customFormat="1" ht="12.75">
      <c r="A298" s="246"/>
      <c r="E298"/>
      <c r="F298" s="151"/>
      <c r="Q298" s="444"/>
    </row>
    <row r="299" spans="1:17" s="111" customFormat="1" ht="12.75">
      <c r="A299" s="246"/>
      <c r="E299"/>
      <c r="F299" s="151"/>
      <c r="Q299" s="444"/>
    </row>
    <row r="300" spans="1:17" s="111" customFormat="1" ht="12.75">
      <c r="A300" s="246"/>
      <c r="E300"/>
      <c r="F300" s="151"/>
      <c r="Q300" s="444"/>
    </row>
    <row r="301" spans="1:17" s="111" customFormat="1" ht="12.75">
      <c r="A301" s="246"/>
      <c r="E301"/>
      <c r="F301" s="151"/>
      <c r="Q301" s="444"/>
    </row>
    <row r="302" spans="1:17" s="111" customFormat="1" ht="12.75">
      <c r="A302" s="246"/>
      <c r="E302"/>
      <c r="F302" s="151"/>
      <c r="Q302" s="444"/>
    </row>
    <row r="303" spans="1:17" s="111" customFormat="1" ht="12.75">
      <c r="A303" s="246"/>
      <c r="E303"/>
      <c r="F303" s="151"/>
      <c r="Q303" s="444"/>
    </row>
    <row r="304" spans="1:17" s="111" customFormat="1" ht="12.75">
      <c r="A304" s="246"/>
      <c r="E304"/>
      <c r="F304" s="151"/>
      <c r="Q304" s="444"/>
    </row>
    <row r="305" spans="1:17" s="111" customFormat="1" ht="12.75">
      <c r="A305" s="246"/>
      <c r="E305"/>
      <c r="F305" s="151"/>
      <c r="Q305" s="444"/>
    </row>
    <row r="306" spans="1:17" s="111" customFormat="1" ht="12.75">
      <c r="A306" s="246"/>
      <c r="E306"/>
      <c r="F306" s="151"/>
      <c r="Q306" s="444"/>
    </row>
    <row r="307" spans="1:17" s="111" customFormat="1" ht="12.75">
      <c r="A307" s="246"/>
      <c r="E307"/>
      <c r="F307" s="151"/>
      <c r="Q307" s="444"/>
    </row>
    <row r="308" spans="1:17" s="111" customFormat="1" ht="12.75">
      <c r="A308" s="246"/>
      <c r="E308"/>
      <c r="F308" s="151"/>
      <c r="Q308" s="444"/>
    </row>
    <row r="309" spans="1:17" s="111" customFormat="1" ht="12.75">
      <c r="A309" s="246"/>
      <c r="E309"/>
      <c r="F309" s="151"/>
      <c r="Q309" s="444"/>
    </row>
    <row r="310" spans="1:17" s="111" customFormat="1" ht="12.75">
      <c r="A310" s="246"/>
      <c r="E310"/>
      <c r="F310" s="151"/>
      <c r="Q310" s="444"/>
    </row>
    <row r="311" spans="1:17" s="111" customFormat="1" ht="12.75">
      <c r="A311" s="246"/>
      <c r="E311"/>
      <c r="F311" s="151"/>
      <c r="Q311" s="444"/>
    </row>
    <row r="312" spans="1:17" s="111" customFormat="1" ht="12.75">
      <c r="A312" s="246"/>
      <c r="E312"/>
      <c r="F312" s="151"/>
      <c r="Q312" s="444"/>
    </row>
    <row r="313" spans="1:17" s="111" customFormat="1" ht="12.75">
      <c r="A313" s="246"/>
      <c r="E313"/>
      <c r="F313" s="151"/>
      <c r="Q313" s="444"/>
    </row>
    <row r="314" spans="1:17" s="111" customFormat="1" ht="12.75">
      <c r="A314" s="246"/>
      <c r="E314"/>
      <c r="F314" s="151"/>
      <c r="Q314" s="444"/>
    </row>
    <row r="315" spans="1:17" s="111" customFormat="1" ht="12.75">
      <c r="A315" s="246"/>
      <c r="E315"/>
      <c r="F315" s="151"/>
      <c r="Q315" s="444"/>
    </row>
    <row r="316" spans="1:17" s="111" customFormat="1" ht="12.75">
      <c r="A316" s="246"/>
      <c r="E316"/>
      <c r="F316" s="151"/>
      <c r="Q316" s="444"/>
    </row>
    <row r="317" spans="1:17" s="111" customFormat="1" ht="12.75">
      <c r="A317" s="246"/>
      <c r="E317"/>
      <c r="F317" s="151"/>
      <c r="Q317" s="444"/>
    </row>
    <row r="318" spans="1:17" s="111" customFormat="1" ht="12.75">
      <c r="A318" s="246"/>
      <c r="E318"/>
      <c r="F318" s="151"/>
      <c r="Q318" s="444"/>
    </row>
    <row r="319" spans="1:17" s="111" customFormat="1" ht="12.75">
      <c r="A319" s="246"/>
      <c r="E319"/>
      <c r="F319" s="151"/>
      <c r="Q319" s="444"/>
    </row>
    <row r="320" spans="1:17" s="111" customFormat="1" ht="12.75">
      <c r="A320" s="246"/>
      <c r="E320"/>
      <c r="F320" s="151"/>
      <c r="Q320" s="444"/>
    </row>
    <row r="321" spans="1:17" s="111" customFormat="1" ht="12.75">
      <c r="A321" s="246"/>
      <c r="E321"/>
      <c r="F321" s="151"/>
      <c r="Q321" s="444"/>
    </row>
    <row r="322" spans="1:17" s="111" customFormat="1" ht="12.75">
      <c r="A322" s="246"/>
      <c r="E322"/>
      <c r="F322" s="151"/>
      <c r="Q322" s="444"/>
    </row>
    <row r="323" spans="1:17" s="111" customFormat="1" ht="12.75">
      <c r="A323" s="246"/>
      <c r="E323"/>
      <c r="F323" s="151"/>
      <c r="Q323" s="444"/>
    </row>
    <row r="324" spans="1:17" s="111" customFormat="1" ht="12.75">
      <c r="A324" s="246"/>
      <c r="E324"/>
      <c r="F324" s="151"/>
      <c r="Q324" s="444"/>
    </row>
    <row r="325" spans="1:17" s="111" customFormat="1" ht="12.75">
      <c r="A325" s="246"/>
      <c r="E325"/>
      <c r="F325" s="151"/>
      <c r="Q325" s="444"/>
    </row>
    <row r="326" spans="1:17" s="111" customFormat="1" ht="12.75">
      <c r="A326" s="246"/>
      <c r="E326"/>
      <c r="F326" s="151"/>
      <c r="Q326" s="444"/>
    </row>
    <row r="327" spans="1:17" s="111" customFormat="1" ht="12.75">
      <c r="A327" s="246"/>
      <c r="E327"/>
      <c r="F327" s="151"/>
      <c r="Q327" s="444"/>
    </row>
    <row r="328" spans="1:17" s="111" customFormat="1" ht="12.75">
      <c r="A328" s="246"/>
      <c r="E328"/>
      <c r="F328" s="151"/>
      <c r="Q328" s="444"/>
    </row>
    <row r="329" spans="1:17" s="111" customFormat="1" ht="12.75">
      <c r="A329" s="246"/>
      <c r="E329"/>
      <c r="F329" s="151"/>
      <c r="Q329" s="444"/>
    </row>
    <row r="330" spans="1:17" s="111" customFormat="1" ht="12.75">
      <c r="A330" s="246"/>
      <c r="E330"/>
      <c r="F330" s="151"/>
      <c r="Q330" s="444"/>
    </row>
    <row r="331" spans="1:17" s="111" customFormat="1" ht="12.75">
      <c r="A331" s="246"/>
      <c r="E331"/>
      <c r="F331" s="151"/>
      <c r="Q331" s="444"/>
    </row>
  </sheetData>
  <sheetProtection/>
  <mergeCells count="4">
    <mergeCell ref="D3:D4"/>
    <mergeCell ref="F159:F160"/>
    <mergeCell ref="B55:C55"/>
    <mergeCell ref="B53:C53"/>
  </mergeCells>
  <conditionalFormatting sqref="H34 D34">
    <cfRule type="cellIs" priority="1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zoomScale="110" zoomScaleNormal="110" zoomScalePageLayoutView="0" workbookViewId="0" topLeftCell="A1">
      <pane xSplit="1" ySplit="1" topLeftCell="B9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04"/>
    </sheetView>
  </sheetViews>
  <sheetFormatPr defaultColWidth="9.140625" defaultRowHeight="12.75"/>
  <cols>
    <col min="1" max="1" width="31.28125" style="0" customWidth="1"/>
    <col min="2" max="2" width="9.7109375" style="0" customWidth="1"/>
    <col min="3" max="3" width="9.421875" style="0" customWidth="1"/>
    <col min="4" max="4" width="8.57421875" style="0" customWidth="1"/>
    <col min="5" max="5" width="11.8515625" style="0" customWidth="1"/>
    <col min="6" max="6" width="8.421875" style="0" customWidth="1"/>
    <col min="7" max="7" width="8.7109375" style="0" customWidth="1"/>
    <col min="8" max="8" width="15.57421875" style="0" customWidth="1"/>
    <col min="9" max="9" width="5.00390625" style="0" customWidth="1"/>
    <col min="10" max="10" width="49.57421875" style="0" customWidth="1"/>
  </cols>
  <sheetData>
    <row r="1" spans="1:10" ht="48" customHeight="1" thickBot="1">
      <c r="A1" s="76" t="s">
        <v>477</v>
      </c>
      <c r="B1" s="418" t="s">
        <v>464</v>
      </c>
      <c r="C1" s="418" t="s">
        <v>465</v>
      </c>
      <c r="D1" s="418" t="s">
        <v>451</v>
      </c>
      <c r="E1" s="418" t="s">
        <v>452</v>
      </c>
      <c r="F1" s="418" t="s">
        <v>453</v>
      </c>
      <c r="G1" s="418" t="s">
        <v>466</v>
      </c>
      <c r="H1" s="154" t="s">
        <v>350</v>
      </c>
      <c r="I1" s="407" t="s">
        <v>441</v>
      </c>
      <c r="J1" s="414" t="s">
        <v>467</v>
      </c>
    </row>
    <row r="2" spans="1:9" ht="15" customHeight="1">
      <c r="A2" s="86" t="s">
        <v>0</v>
      </c>
      <c r="B2" s="58">
        <f aca="true" t="shared" si="0" ref="B2:G2">B3+B7+B8+B12</f>
        <v>820390.3500000001</v>
      </c>
      <c r="C2" s="58">
        <f t="shared" si="0"/>
        <v>739976</v>
      </c>
      <c r="D2" s="58">
        <f t="shared" si="0"/>
        <v>765468</v>
      </c>
      <c r="E2" s="58">
        <f t="shared" si="0"/>
        <v>785500</v>
      </c>
      <c r="F2" s="58">
        <f t="shared" si="0"/>
        <v>751500</v>
      </c>
      <c r="G2" s="59">
        <f t="shared" si="0"/>
        <v>758500</v>
      </c>
      <c r="H2" s="5"/>
      <c r="I2" s="344" t="s">
        <v>420</v>
      </c>
    </row>
    <row r="3" spans="1:7" ht="12.75">
      <c r="A3" s="11" t="s">
        <v>31</v>
      </c>
      <c r="B3" s="43">
        <f aca="true" t="shared" si="1" ref="B3:G3">SUM(B4:B6)</f>
        <v>434009.07</v>
      </c>
      <c r="C3" s="43">
        <f t="shared" si="1"/>
        <v>459480</v>
      </c>
      <c r="D3" s="43">
        <f t="shared" si="1"/>
        <v>469500</v>
      </c>
      <c r="E3" s="43">
        <f t="shared" si="1"/>
        <v>482500</v>
      </c>
      <c r="F3" s="43">
        <f t="shared" si="1"/>
        <v>495500</v>
      </c>
      <c r="G3" s="49">
        <f t="shared" si="1"/>
        <v>502500</v>
      </c>
    </row>
    <row r="4" spans="1:7" ht="12.75">
      <c r="A4" s="11" t="s">
        <v>48</v>
      </c>
      <c r="B4" s="117">
        <f>Eelarvearuanne!H8</f>
        <v>370213</v>
      </c>
      <c r="C4" s="117">
        <f>Eelarvearuanne!D8</f>
        <v>400000</v>
      </c>
      <c r="D4" s="10">
        <v>410000</v>
      </c>
      <c r="E4" s="10">
        <v>423000</v>
      </c>
      <c r="F4" s="10">
        <v>436000</v>
      </c>
      <c r="G4" s="12">
        <v>443000</v>
      </c>
    </row>
    <row r="5" spans="1:7" ht="12.75">
      <c r="A5" s="11" t="s">
        <v>49</v>
      </c>
      <c r="B5" s="117">
        <f>Eelarvearuanne!H9</f>
        <v>63072</v>
      </c>
      <c r="C5" s="117">
        <f>Eelarvearuanne!D9</f>
        <v>58800</v>
      </c>
      <c r="D5" s="10">
        <v>58800</v>
      </c>
      <c r="E5" s="10">
        <v>58800</v>
      </c>
      <c r="F5" s="10">
        <v>58800</v>
      </c>
      <c r="G5" s="12">
        <v>58800</v>
      </c>
    </row>
    <row r="6" spans="1:13" ht="12.75">
      <c r="A6" s="11" t="s">
        <v>50</v>
      </c>
      <c r="B6" s="117">
        <f>Eelarvearuanne!H7-Eelarvearuanne!H8-Eelarvearuanne!H9</f>
        <v>724.070000000007</v>
      </c>
      <c r="C6" s="117">
        <f>Eelarvearuanne!D7-Eelarvearuanne!D8-Eelarvearuanne!D9</f>
        <v>680</v>
      </c>
      <c r="D6" s="10">
        <v>700</v>
      </c>
      <c r="E6" s="10">
        <v>700</v>
      </c>
      <c r="F6" s="10">
        <v>700</v>
      </c>
      <c r="G6" s="12">
        <v>700</v>
      </c>
      <c r="H6" s="448"/>
      <c r="I6" s="448"/>
      <c r="J6" s="448"/>
      <c r="K6" s="448"/>
      <c r="L6" s="448"/>
      <c r="M6" s="448"/>
    </row>
    <row r="7" spans="1:13" ht="12.75">
      <c r="A7" s="11" t="s">
        <v>32</v>
      </c>
      <c r="B7" s="118">
        <f>Eelarvearuanne!H14</f>
        <v>50266.97</v>
      </c>
      <c r="C7" s="118">
        <f>Eelarvearuanne!D14</f>
        <v>102000</v>
      </c>
      <c r="D7" s="10">
        <v>136765</v>
      </c>
      <c r="E7" s="10">
        <v>138000</v>
      </c>
      <c r="F7" s="10">
        <v>93000</v>
      </c>
      <c r="G7" s="12">
        <v>93000</v>
      </c>
      <c r="H7" s="158"/>
      <c r="I7" s="158"/>
      <c r="J7" s="158"/>
      <c r="K7" s="158"/>
      <c r="L7" s="158"/>
      <c r="M7" s="158"/>
    </row>
    <row r="8" spans="1:7" ht="12.75">
      <c r="A8" s="11" t="s">
        <v>226</v>
      </c>
      <c r="B8" s="57">
        <f aca="true" t="shared" si="2" ref="B8:G8">SUM(B9:B11)</f>
        <v>150561.52</v>
      </c>
      <c r="C8" s="43">
        <f t="shared" si="2"/>
        <v>171096</v>
      </c>
      <c r="D8" s="43">
        <f t="shared" si="2"/>
        <v>152203</v>
      </c>
      <c r="E8" s="43">
        <f t="shared" si="2"/>
        <v>158000</v>
      </c>
      <c r="F8" s="43">
        <f t="shared" si="2"/>
        <v>156000</v>
      </c>
      <c r="G8" s="49">
        <f t="shared" si="2"/>
        <v>156000</v>
      </c>
    </row>
    <row r="9" spans="1:10" ht="12.75">
      <c r="A9" s="11" t="s">
        <v>47</v>
      </c>
      <c r="B9" s="118">
        <f>Eelarvearuanne!H16</f>
        <v>31323</v>
      </c>
      <c r="C9" s="118">
        <f>Eelarvearuanne!D16</f>
        <v>39137</v>
      </c>
      <c r="D9" s="10">
        <v>30000</v>
      </c>
      <c r="E9" s="10">
        <v>30000</v>
      </c>
      <c r="F9" s="10">
        <v>30000</v>
      </c>
      <c r="G9" s="12">
        <v>30000</v>
      </c>
      <c r="H9" s="5"/>
      <c r="I9" s="5"/>
      <c r="J9" s="5"/>
    </row>
    <row r="10" spans="1:13" ht="12.75">
      <c r="A10" s="11" t="s">
        <v>46</v>
      </c>
      <c r="B10" s="118">
        <f>Eelarvearuanne!H17</f>
        <v>103037</v>
      </c>
      <c r="C10" s="118">
        <f>Eelarvearuanne!D17</f>
        <v>114959</v>
      </c>
      <c r="D10" s="10">
        <v>111634</v>
      </c>
      <c r="E10" s="10">
        <v>115000</v>
      </c>
      <c r="F10" s="10">
        <v>113000</v>
      </c>
      <c r="G10" s="12">
        <v>113000</v>
      </c>
      <c r="H10" s="449"/>
      <c r="I10" s="448"/>
      <c r="J10" s="448"/>
      <c r="K10" s="448"/>
      <c r="L10" s="448"/>
      <c r="M10" s="448"/>
    </row>
    <row r="11" spans="1:13" ht="12.75">
      <c r="A11" s="11" t="s">
        <v>227</v>
      </c>
      <c r="B11" s="118">
        <f>Eelarvearuanne!H18</f>
        <v>16201.52</v>
      </c>
      <c r="C11" s="118">
        <f>Eelarvearuanne!D18</f>
        <v>17000</v>
      </c>
      <c r="D11" s="10">
        <v>10569</v>
      </c>
      <c r="E11" s="10">
        <v>13000</v>
      </c>
      <c r="F11" s="10">
        <v>13000</v>
      </c>
      <c r="G11" s="12">
        <v>13000</v>
      </c>
      <c r="H11" s="450"/>
      <c r="I11" s="448"/>
      <c r="J11" s="448"/>
      <c r="K11" s="448"/>
      <c r="L11" s="448"/>
      <c r="M11" s="448"/>
    </row>
    <row r="12" spans="1:7" ht="12.75">
      <c r="A12" s="11" t="s">
        <v>33</v>
      </c>
      <c r="B12" s="118">
        <f>Eelarvearuanne!H19</f>
        <v>185552.78999999998</v>
      </c>
      <c r="C12" s="118">
        <f>Eelarvearuanne!D19</f>
        <v>7400</v>
      </c>
      <c r="D12" s="10">
        <v>7000</v>
      </c>
      <c r="E12" s="10">
        <v>7000</v>
      </c>
      <c r="F12" s="10">
        <v>7000</v>
      </c>
      <c r="G12" s="12">
        <v>7000</v>
      </c>
    </row>
    <row r="13" spans="1:13" ht="12.75">
      <c r="A13" s="87" t="s">
        <v>1</v>
      </c>
      <c r="B13" s="220">
        <f aca="true" t="shared" si="3" ref="B13:G13">SUM(B14:B15)</f>
        <v>659151.61</v>
      </c>
      <c r="C13" s="220">
        <f>C14+C15</f>
        <v>736962.64</v>
      </c>
      <c r="D13" s="46">
        <f t="shared" si="3"/>
        <v>733367</v>
      </c>
      <c r="E13" s="46">
        <f t="shared" si="3"/>
        <v>751800</v>
      </c>
      <c r="F13" s="46">
        <f t="shared" si="3"/>
        <v>751000</v>
      </c>
      <c r="G13" s="60">
        <f t="shared" si="3"/>
        <v>748000</v>
      </c>
      <c r="H13" s="158"/>
      <c r="I13" s="158"/>
      <c r="J13" s="158"/>
      <c r="K13" s="158"/>
      <c r="L13" s="158"/>
      <c r="M13" s="158"/>
    </row>
    <row r="14" spans="1:13" ht="12.75">
      <c r="A14" s="11" t="s">
        <v>228</v>
      </c>
      <c r="B14" s="118">
        <f>Eelarvearuanne!H25</f>
        <v>45600.350000000006</v>
      </c>
      <c r="C14" s="118">
        <f>Eelarvearuanne!D25</f>
        <v>35211</v>
      </c>
      <c r="D14" s="10">
        <v>32690</v>
      </c>
      <c r="E14" s="10">
        <v>33000</v>
      </c>
      <c r="F14" s="10">
        <v>33000</v>
      </c>
      <c r="G14" s="12">
        <v>30000</v>
      </c>
      <c r="H14" s="448"/>
      <c r="I14" s="448"/>
      <c r="J14" s="448"/>
      <c r="K14" s="448"/>
      <c r="L14" s="448"/>
      <c r="M14" s="448"/>
    </row>
    <row r="15" spans="1:13" ht="12.75">
      <c r="A15" s="11" t="s">
        <v>34</v>
      </c>
      <c r="B15" s="57">
        <f>B16+B17+B19</f>
        <v>613551.26</v>
      </c>
      <c r="C15" s="57">
        <f>C16+C17+C19</f>
        <v>701751.64</v>
      </c>
      <c r="D15" s="346">
        <f>D16+D17+D19</f>
        <v>700677</v>
      </c>
      <c r="E15" s="346">
        <f>E16+E17+E19</f>
        <v>718800</v>
      </c>
      <c r="F15" s="346">
        <f>+F16+F17+F19</f>
        <v>718000</v>
      </c>
      <c r="G15" s="351">
        <v>718000</v>
      </c>
      <c r="H15" s="448"/>
      <c r="I15" s="448"/>
      <c r="J15" s="448"/>
      <c r="K15" s="448"/>
      <c r="L15" s="448"/>
      <c r="M15" s="448"/>
    </row>
    <row r="16" spans="1:7" ht="12.75">
      <c r="A16" s="11" t="s">
        <v>10</v>
      </c>
      <c r="B16" s="118">
        <f>Eelarvearuanne!H31</f>
        <v>345082.68</v>
      </c>
      <c r="C16" s="118">
        <f>Eelarvearuanne!D31</f>
        <v>398500</v>
      </c>
      <c r="D16" s="90">
        <v>403538</v>
      </c>
      <c r="E16" s="90">
        <v>423700</v>
      </c>
      <c r="F16" s="90">
        <v>423700</v>
      </c>
      <c r="G16" s="35">
        <v>423700</v>
      </c>
    </row>
    <row r="17" spans="1:7" ht="12.75">
      <c r="A17" s="11" t="s">
        <v>17</v>
      </c>
      <c r="B17" s="118">
        <f>Eelarvearuanne!H32</f>
        <v>268325.07</v>
      </c>
      <c r="C17" s="118">
        <f>Eelarvearuanne!D32</f>
        <v>303151.64</v>
      </c>
      <c r="D17" s="90">
        <v>290039</v>
      </c>
      <c r="E17" s="90">
        <v>295000</v>
      </c>
      <c r="F17" s="90">
        <v>294200</v>
      </c>
      <c r="G17" s="35">
        <v>295000</v>
      </c>
    </row>
    <row r="18" spans="1:9" ht="12.75">
      <c r="A18" s="347" t="s">
        <v>429</v>
      </c>
      <c r="B18" s="348"/>
      <c r="C18" s="348"/>
      <c r="D18" s="349"/>
      <c r="E18" s="349"/>
      <c r="F18" s="349"/>
      <c r="G18" s="350"/>
      <c r="H18" s="397" t="s">
        <v>428</v>
      </c>
      <c r="I18" s="397"/>
    </row>
    <row r="19" spans="1:7" ht="12.75">
      <c r="A19" s="11" t="s">
        <v>18</v>
      </c>
      <c r="B19" s="118">
        <f>Eelarvearuanne!H33</f>
        <v>143.51</v>
      </c>
      <c r="C19" s="118">
        <f>Eelarvearuanne!D33</f>
        <v>100</v>
      </c>
      <c r="D19" s="10">
        <v>7100</v>
      </c>
      <c r="E19" s="10">
        <v>100</v>
      </c>
      <c r="F19" s="10">
        <v>100</v>
      </c>
      <c r="G19" s="12">
        <v>100</v>
      </c>
    </row>
    <row r="20" spans="1:10" ht="12.75">
      <c r="A20" s="157" t="s">
        <v>229</v>
      </c>
      <c r="B20" s="61">
        <f aca="true" t="shared" si="4" ref="B20:G20">B2-B13</f>
        <v>161238.7400000001</v>
      </c>
      <c r="C20" s="41">
        <f t="shared" si="4"/>
        <v>3013.359999999986</v>
      </c>
      <c r="D20" s="41">
        <f t="shared" si="4"/>
        <v>32101</v>
      </c>
      <c r="E20" s="41">
        <f t="shared" si="4"/>
        <v>33700</v>
      </c>
      <c r="F20" s="41">
        <f t="shared" si="4"/>
        <v>500</v>
      </c>
      <c r="G20" s="42">
        <f t="shared" si="4"/>
        <v>10500</v>
      </c>
      <c r="H20" s="406" t="s">
        <v>473</v>
      </c>
      <c r="I20" s="435"/>
      <c r="J20" s="435"/>
    </row>
    <row r="21" spans="1:10" ht="12.75">
      <c r="A21" s="13" t="s">
        <v>2</v>
      </c>
      <c r="B21" s="61">
        <f aca="true" t="shared" si="5" ref="B21:G21">B22+B23+B25+B26+B27+B28+B29+B30+B31+B32</f>
        <v>-10670.879999999997</v>
      </c>
      <c r="C21" s="61">
        <f>C22+C23+C25+C26+C27+C28+C29+C30+C31+C32</f>
        <v>-50279.36</v>
      </c>
      <c r="D21" s="61">
        <f>D22+D23+D25+D26+D27+D28+D29+D30+D31+D32</f>
        <v>-133558</v>
      </c>
      <c r="E21" s="61">
        <f t="shared" si="5"/>
        <v>-85150</v>
      </c>
      <c r="F21" s="61">
        <f t="shared" si="5"/>
        <v>-70500</v>
      </c>
      <c r="G21" s="42">
        <f t="shared" si="5"/>
        <v>-26500</v>
      </c>
      <c r="J21" s="5"/>
    </row>
    <row r="22" spans="1:10" ht="12.75" customHeight="1">
      <c r="A22" s="14" t="s">
        <v>36</v>
      </c>
      <c r="B22" s="118">
        <f>Eelarvearuanne!H36</f>
        <v>1500</v>
      </c>
      <c r="C22" s="118">
        <f>Eelarvearuanne!D36</f>
        <v>0</v>
      </c>
      <c r="D22" s="10"/>
      <c r="E22" s="10"/>
      <c r="F22" s="10"/>
      <c r="G22" s="12"/>
      <c r="H22" s="7"/>
      <c r="I22" s="7"/>
      <c r="J22" s="5"/>
    </row>
    <row r="23" spans="1:10" ht="12.75" customHeight="1">
      <c r="A23" s="14" t="s">
        <v>37</v>
      </c>
      <c r="B23" s="118">
        <f>Eelarvearuanne!H37</f>
        <v>-30573.42</v>
      </c>
      <c r="C23" s="118">
        <v>-28512</v>
      </c>
      <c r="D23" s="160">
        <f>-D102</f>
        <v>-432320</v>
      </c>
      <c r="E23" s="160">
        <f>-E102</f>
        <v>-322000</v>
      </c>
      <c r="F23" s="160">
        <f>-F102</f>
        <v>-306000</v>
      </c>
      <c r="G23" s="160">
        <f>-G102</f>
        <v>-46000</v>
      </c>
      <c r="H23" s="406" t="s">
        <v>439</v>
      </c>
      <c r="I23" s="156"/>
      <c r="J23" s="5"/>
    </row>
    <row r="24" spans="1:10" ht="12.75">
      <c r="A24" s="15" t="s">
        <v>35</v>
      </c>
      <c r="B24" s="118"/>
      <c r="C24" s="221">
        <f>-C104</f>
        <v>-28512.05</v>
      </c>
      <c r="D24" s="221">
        <f>-D104</f>
        <v>-133000</v>
      </c>
      <c r="E24" s="221">
        <f>-E104</f>
        <v>-84150</v>
      </c>
      <c r="F24" s="221">
        <f>-F104</f>
        <v>-69000</v>
      </c>
      <c r="G24" s="221">
        <f>-G104</f>
        <v>-25000</v>
      </c>
      <c r="H24" s="406" t="s">
        <v>439</v>
      </c>
      <c r="I24" s="156"/>
      <c r="J24" s="5"/>
    </row>
    <row r="25" spans="1:9" ht="12.75" customHeight="1">
      <c r="A25" s="16" t="s">
        <v>38</v>
      </c>
      <c r="B25" s="118">
        <f>Eelarvearuanne!H38</f>
        <v>20898</v>
      </c>
      <c r="C25" s="419">
        <f>Eelarvearuanne!D38</f>
        <v>21000</v>
      </c>
      <c r="D25" s="221">
        <f>D103</f>
        <v>299320</v>
      </c>
      <c r="E25" s="221">
        <f>E103</f>
        <v>237850</v>
      </c>
      <c r="F25" s="221">
        <f>F103</f>
        <v>237000</v>
      </c>
      <c r="G25" s="221">
        <f>G103</f>
        <v>21000</v>
      </c>
      <c r="H25" s="406" t="s">
        <v>439</v>
      </c>
      <c r="I25" s="156"/>
    </row>
    <row r="26" spans="1:7" ht="12.75" customHeight="1">
      <c r="A26" s="14" t="s">
        <v>39</v>
      </c>
      <c r="B26" s="118">
        <f>Eelarvearuanne!H39</f>
        <v>0</v>
      </c>
      <c r="C26" s="118">
        <f>Eelarvearuanne!D39</f>
        <v>-40521.36</v>
      </c>
      <c r="D26" s="10"/>
      <c r="E26" s="10"/>
      <c r="F26" s="10"/>
      <c r="G26" s="12"/>
    </row>
    <row r="27" spans="1:10" ht="12.75" customHeight="1">
      <c r="A27" s="17" t="s">
        <v>40</v>
      </c>
      <c r="B27" s="118">
        <f>Eelarvearuanne!H40+Eelarvearuanne!H42</f>
        <v>0</v>
      </c>
      <c r="C27" s="118">
        <f>Eelarvearuanne!D40+Eelarvearuanne!D42</f>
        <v>0</v>
      </c>
      <c r="D27" s="10"/>
      <c r="E27" s="10"/>
      <c r="F27" s="10"/>
      <c r="G27" s="12"/>
      <c r="H27" s="8" t="s">
        <v>357</v>
      </c>
      <c r="I27" s="8"/>
      <c r="J27" s="5"/>
    </row>
    <row r="28" spans="1:8" ht="12.75" customHeight="1">
      <c r="A28" s="17" t="s">
        <v>41</v>
      </c>
      <c r="B28" s="118">
        <f>Eelarvearuanne!H41+Eelarvearuanne!H43</f>
        <v>0</v>
      </c>
      <c r="C28" s="118">
        <f>Eelarvearuanne!D41+Eelarvearuanne!D43</f>
        <v>0</v>
      </c>
      <c r="D28" s="10"/>
      <c r="E28" s="10"/>
      <c r="F28" s="10"/>
      <c r="G28" s="12"/>
      <c r="H28" s="8" t="s">
        <v>357</v>
      </c>
    </row>
    <row r="29" spans="1:7" ht="12.75" customHeight="1">
      <c r="A29" s="18" t="s">
        <v>42</v>
      </c>
      <c r="B29" s="119">
        <f>Eelarvearuanne!H44</f>
        <v>0</v>
      </c>
      <c r="C29" s="119">
        <f>Eelarvearuanne!D44</f>
        <v>0</v>
      </c>
      <c r="D29" s="10"/>
      <c r="E29" s="10"/>
      <c r="F29" s="10"/>
      <c r="G29" s="12"/>
    </row>
    <row r="30" spans="1:8" ht="12.75" customHeight="1">
      <c r="A30" s="19" t="s">
        <v>43</v>
      </c>
      <c r="B30" s="118">
        <f>Eelarvearuanne!H45</f>
        <v>0</v>
      </c>
      <c r="C30" s="118">
        <f>Eelarvearuanne!D45</f>
        <v>0</v>
      </c>
      <c r="D30" s="37"/>
      <c r="E30" s="10"/>
      <c r="F30" s="10"/>
      <c r="G30" s="12"/>
      <c r="H30" t="s">
        <v>402</v>
      </c>
    </row>
    <row r="31" spans="1:7" ht="12.75" customHeight="1">
      <c r="A31" s="80" t="s">
        <v>200</v>
      </c>
      <c r="B31" s="120">
        <f>Eelarvearuanne!H46</f>
        <v>143.27</v>
      </c>
      <c r="C31" s="120">
        <f>Eelarvearuanne!D46</f>
        <v>100</v>
      </c>
      <c r="D31" s="10"/>
      <c r="E31" s="10"/>
      <c r="F31" s="10"/>
      <c r="G31" s="12"/>
    </row>
    <row r="32" spans="1:7" ht="12.75">
      <c r="A32" s="80" t="s">
        <v>201</v>
      </c>
      <c r="B32" s="118">
        <f>Eelarvearuanne!H47</f>
        <v>-2638.73</v>
      </c>
      <c r="C32" s="118">
        <f>Eelarvearuanne!D47</f>
        <v>-2346</v>
      </c>
      <c r="D32" s="10">
        <v>-558</v>
      </c>
      <c r="E32" s="10">
        <v>-1000</v>
      </c>
      <c r="F32" s="10">
        <v>-1500</v>
      </c>
      <c r="G32" s="12">
        <v>-1500</v>
      </c>
    </row>
    <row r="33" spans="1:8" ht="12.75">
      <c r="A33" s="20" t="s">
        <v>3</v>
      </c>
      <c r="B33" s="61">
        <f aca="true" t="shared" si="6" ref="B33:G33">B20+B21</f>
        <v>150567.8600000001</v>
      </c>
      <c r="C33" s="41">
        <f t="shared" si="6"/>
        <v>-47266.000000000015</v>
      </c>
      <c r="D33" s="41">
        <f>D20+D21</f>
        <v>-101457</v>
      </c>
      <c r="E33" s="41">
        <f t="shared" si="6"/>
        <v>-51450</v>
      </c>
      <c r="F33" s="41">
        <f t="shared" si="6"/>
        <v>-70000</v>
      </c>
      <c r="G33" s="42">
        <f t="shared" si="6"/>
        <v>-16000</v>
      </c>
      <c r="H33" s="1" t="s">
        <v>367</v>
      </c>
    </row>
    <row r="34" spans="1:7" ht="12.75">
      <c r="A34" s="20" t="s">
        <v>4</v>
      </c>
      <c r="B34" s="61">
        <f aca="true" t="shared" si="7" ref="B34:G34">B35+B36</f>
        <v>-34067.07</v>
      </c>
      <c r="C34" s="41">
        <f t="shared" si="7"/>
        <v>-20362</v>
      </c>
      <c r="D34" s="41">
        <f t="shared" si="7"/>
        <v>-20362</v>
      </c>
      <c r="E34" s="41">
        <f t="shared" si="7"/>
        <v>66606</v>
      </c>
      <c r="F34" s="41">
        <f t="shared" si="7"/>
        <v>100000</v>
      </c>
      <c r="G34" s="42">
        <f t="shared" si="7"/>
        <v>-40000</v>
      </c>
    </row>
    <row r="35" spans="1:7" ht="12.75">
      <c r="A35" s="21" t="s">
        <v>44</v>
      </c>
      <c r="B35" s="118">
        <f>Eelarvearuanne!H50</f>
        <v>0</v>
      </c>
      <c r="C35" s="118">
        <f>Eelarvearuanne!D50</f>
        <v>0</v>
      </c>
      <c r="D35" s="10"/>
      <c r="E35" s="10">
        <v>70000</v>
      </c>
      <c r="F35" s="10">
        <v>120000</v>
      </c>
      <c r="G35" s="12">
        <v>0</v>
      </c>
    </row>
    <row r="36" spans="1:7" ht="12.75">
      <c r="A36" s="21" t="s">
        <v>45</v>
      </c>
      <c r="B36" s="118">
        <f>Eelarvearuanne!H51</f>
        <v>-34067.07</v>
      </c>
      <c r="C36" s="118">
        <f>Eelarvearuanne!D51</f>
        <v>-20362</v>
      </c>
      <c r="D36" s="10">
        <v>-20362</v>
      </c>
      <c r="E36" s="10">
        <v>-3394</v>
      </c>
      <c r="F36" s="10">
        <v>-20000</v>
      </c>
      <c r="G36" s="12">
        <v>-40000</v>
      </c>
    </row>
    <row r="37" spans="1:8" ht="25.5">
      <c r="A37" s="22" t="s">
        <v>51</v>
      </c>
      <c r="B37" s="118">
        <f>Eelarvearuanne!H52</f>
        <v>116500.79</v>
      </c>
      <c r="C37" s="213">
        <f>Eelarvearuanne!D52</f>
        <v>-67628</v>
      </c>
      <c r="D37" s="181">
        <v>-121819</v>
      </c>
      <c r="E37" s="183">
        <v>15156</v>
      </c>
      <c r="F37" s="185">
        <v>30000</v>
      </c>
      <c r="G37" s="187">
        <v>-56000</v>
      </c>
      <c r="H37" s="1" t="s">
        <v>448</v>
      </c>
    </row>
    <row r="38" spans="1:8" ht="38.25">
      <c r="A38" s="22" t="s">
        <v>237</v>
      </c>
      <c r="B38" s="118">
        <f>Eelarvearuanne!H53</f>
        <v>0</v>
      </c>
      <c r="C38" s="118">
        <f>Eelarvearuanne!D53</f>
        <v>0</v>
      </c>
      <c r="D38" s="10"/>
      <c r="E38" s="10"/>
      <c r="F38" s="10">
        <v>0</v>
      </c>
      <c r="G38" s="12">
        <v>0</v>
      </c>
      <c r="H38" s="413"/>
    </row>
    <row r="39" spans="1:7" ht="12.75">
      <c r="A39" s="23"/>
      <c r="B39" s="121"/>
      <c r="C39" s="211"/>
      <c r="D39" s="38"/>
      <c r="E39" s="38"/>
      <c r="F39" s="38"/>
      <c r="G39" s="39"/>
    </row>
    <row r="40" spans="1:8" ht="13.5" customHeight="1">
      <c r="A40" s="212" t="s">
        <v>7</v>
      </c>
      <c r="B40" s="179">
        <f>Eelarvearuanne!H163</f>
        <v>200427.91</v>
      </c>
      <c r="C40" s="180">
        <f>B40+C37</f>
        <v>132799.91</v>
      </c>
      <c r="D40" s="182">
        <f>C40+D37</f>
        <v>10980.910000000003</v>
      </c>
      <c r="E40" s="184">
        <f>D40+E37</f>
        <v>26136.910000000003</v>
      </c>
      <c r="F40" s="186">
        <f>E40+F37</f>
        <v>56136.91</v>
      </c>
      <c r="G40" s="48">
        <f>F40+G37</f>
        <v>136.9100000000035</v>
      </c>
      <c r="H40" s="1" t="s">
        <v>447</v>
      </c>
    </row>
    <row r="41" spans="1:8" ht="25.5">
      <c r="A41" s="24" t="s">
        <v>19</v>
      </c>
      <c r="B41" s="122">
        <f>Eelarvearuanne!H161</f>
        <v>44118.31</v>
      </c>
      <c r="C41" s="122">
        <f>Eelarvearuanne!D161</f>
        <v>23756.309999999998</v>
      </c>
      <c r="D41" s="410">
        <f>C41+D34</f>
        <v>3394.3099999999977</v>
      </c>
      <c r="E41" s="410">
        <f>D41+E34</f>
        <v>70000.31</v>
      </c>
      <c r="F41" s="410">
        <f>E41+F34</f>
        <v>170000.31</v>
      </c>
      <c r="G41" s="410">
        <f>F41+G34</f>
        <v>130000.31</v>
      </c>
      <c r="H41" s="411" t="s">
        <v>445</v>
      </c>
    </row>
    <row r="42" spans="1:7" ht="12.75">
      <c r="A42" s="25" t="s">
        <v>20</v>
      </c>
      <c r="B42" s="123">
        <f>Eelarvearuanne!H162</f>
        <v>0</v>
      </c>
      <c r="C42" s="123">
        <f>Eelarvearuanne!D162</f>
        <v>0</v>
      </c>
      <c r="D42" s="90"/>
      <c r="E42" s="90"/>
      <c r="F42" s="90"/>
      <c r="G42" s="36"/>
    </row>
    <row r="43" spans="1:8" ht="12.75">
      <c r="A43" s="26" t="s">
        <v>369</v>
      </c>
      <c r="B43" s="57">
        <f aca="true" t="shared" si="8" ref="B43:G43">IF(B41-B40&lt;0,0,B41-B40)</f>
        <v>0</v>
      </c>
      <c r="C43" s="57">
        <f t="shared" si="8"/>
        <v>0</v>
      </c>
      <c r="D43" s="57">
        <f t="shared" si="8"/>
        <v>0</v>
      </c>
      <c r="E43" s="57">
        <f t="shared" si="8"/>
        <v>43863.399999999994</v>
      </c>
      <c r="F43" s="57">
        <f t="shared" si="8"/>
        <v>113863.4</v>
      </c>
      <c r="G43" s="49">
        <f t="shared" si="8"/>
        <v>129863.4</v>
      </c>
      <c r="H43" s="1" t="s">
        <v>368</v>
      </c>
    </row>
    <row r="44" spans="1:7" ht="12.75">
      <c r="A44" s="26" t="s">
        <v>370</v>
      </c>
      <c r="B44" s="214">
        <f aca="true" t="shared" si="9" ref="B44:G44">B43/B2</f>
        <v>0</v>
      </c>
      <c r="C44" s="215">
        <f t="shared" si="9"/>
        <v>0</v>
      </c>
      <c r="D44" s="215">
        <f t="shared" si="9"/>
        <v>0</v>
      </c>
      <c r="E44" s="215">
        <f t="shared" si="9"/>
        <v>0.05584137492043284</v>
      </c>
      <c r="F44" s="215">
        <f t="shared" si="9"/>
        <v>0.15151483699268128</v>
      </c>
      <c r="G44" s="216">
        <f t="shared" si="9"/>
        <v>0.1712108108108108</v>
      </c>
    </row>
    <row r="45" spans="1:8" ht="25.5">
      <c r="A45" s="26" t="s">
        <v>371</v>
      </c>
      <c r="B45" s="57">
        <f aca="true" t="shared" si="10" ref="B45:G45">IF((B20+B18)*6&gt;B2,B2+B42,IF((B20+B18)*6&lt;0.6*B2,0.6*B2+B42,(B20+B18)*6+B42))</f>
        <v>820390.3500000001</v>
      </c>
      <c r="C45" s="57">
        <f t="shared" si="10"/>
        <v>443985.6</v>
      </c>
      <c r="D45" s="57">
        <f t="shared" si="10"/>
        <v>459280.8</v>
      </c>
      <c r="E45" s="57">
        <f t="shared" si="10"/>
        <v>471300</v>
      </c>
      <c r="F45" s="57">
        <f t="shared" si="10"/>
        <v>450900</v>
      </c>
      <c r="G45" s="49">
        <f t="shared" si="10"/>
        <v>455100</v>
      </c>
      <c r="H45" t="s">
        <v>424</v>
      </c>
    </row>
    <row r="46" spans="1:7" ht="25.5">
      <c r="A46" s="26" t="s">
        <v>372</v>
      </c>
      <c r="B46" s="214">
        <f aca="true" t="shared" si="11" ref="B46:G46">B45/B2</f>
        <v>1</v>
      </c>
      <c r="C46" s="215">
        <f t="shared" si="11"/>
        <v>0.6</v>
      </c>
      <c r="D46" s="215">
        <f t="shared" si="11"/>
        <v>0.6</v>
      </c>
      <c r="E46" s="215">
        <f t="shared" si="11"/>
        <v>0.6</v>
      </c>
      <c r="F46" s="215">
        <f t="shared" si="11"/>
        <v>0.6</v>
      </c>
      <c r="G46" s="216">
        <f t="shared" si="11"/>
        <v>0.6</v>
      </c>
    </row>
    <row r="47" spans="1:7" ht="25.5">
      <c r="A47" s="26" t="s">
        <v>57</v>
      </c>
      <c r="B47" s="57">
        <f aca="true" t="shared" si="12" ref="B47:G47">B45-B43</f>
        <v>820390.3500000001</v>
      </c>
      <c r="C47" s="43">
        <f t="shared" si="12"/>
        <v>443985.6</v>
      </c>
      <c r="D47" s="43">
        <f t="shared" si="12"/>
        <v>459280.8</v>
      </c>
      <c r="E47" s="43">
        <f t="shared" si="12"/>
        <v>427436.6</v>
      </c>
      <c r="F47" s="43">
        <f t="shared" si="12"/>
        <v>337036.6</v>
      </c>
      <c r="G47" s="49">
        <f t="shared" si="12"/>
        <v>325236.6</v>
      </c>
    </row>
    <row r="48" spans="1:7" ht="12.75">
      <c r="A48" s="27"/>
      <c r="B48" s="34"/>
      <c r="C48" s="30"/>
      <c r="D48" s="30"/>
      <c r="E48" s="30"/>
      <c r="F48" s="30"/>
      <c r="G48" s="40"/>
    </row>
    <row r="49" spans="1:9" s="1" customFormat="1" ht="13.5" thickBot="1">
      <c r="A49" s="207" t="s">
        <v>8</v>
      </c>
      <c r="B49" s="208">
        <f aca="true" t="shared" si="13" ref="B49:G49">B33+B34-B37+B38</f>
        <v>1.0186340659856796E-10</v>
      </c>
      <c r="C49" s="208">
        <f t="shared" si="13"/>
        <v>-1.4551915228366852E-11</v>
      </c>
      <c r="D49" s="208">
        <f>D33+D34-D37+D38</f>
        <v>0</v>
      </c>
      <c r="E49" s="208">
        <f t="shared" si="13"/>
        <v>0</v>
      </c>
      <c r="F49" s="208">
        <f t="shared" si="13"/>
        <v>0</v>
      </c>
      <c r="G49" s="209">
        <f t="shared" si="13"/>
        <v>0</v>
      </c>
      <c r="H49" s="416" t="s">
        <v>358</v>
      </c>
      <c r="I49" s="210"/>
    </row>
    <row r="50" spans="1:7" ht="12.75">
      <c r="A50" s="28"/>
      <c r="B50" s="29"/>
      <c r="C50" s="29"/>
      <c r="D50" s="29"/>
      <c r="E50" s="29"/>
      <c r="F50" s="29"/>
      <c r="G50" s="29"/>
    </row>
    <row r="51" spans="1:8" ht="12.75">
      <c r="A51" s="85" t="s">
        <v>222</v>
      </c>
      <c r="B51" s="217" t="s">
        <v>225</v>
      </c>
      <c r="C51" s="218">
        <f>C2/B2-1</f>
        <v>-0.09801961956280947</v>
      </c>
      <c r="D51" s="218">
        <f>D2/C2-1</f>
        <v>0.03444976593835469</v>
      </c>
      <c r="E51" s="218">
        <f>E2/D2-1</f>
        <v>0.026169611270490778</v>
      </c>
      <c r="F51" s="218">
        <f>F2/E2-1</f>
        <v>-0.043284532145130505</v>
      </c>
      <c r="G51" s="218">
        <f>G2/F2-1</f>
        <v>0.009314703925482393</v>
      </c>
      <c r="H51" t="s">
        <v>374</v>
      </c>
    </row>
    <row r="52" spans="1:8" ht="12.75">
      <c r="A52" s="85" t="s">
        <v>223</v>
      </c>
      <c r="B52" s="217" t="s">
        <v>225</v>
      </c>
      <c r="C52" s="218">
        <f>C13/B13-1</f>
        <v>0.11804724257595312</v>
      </c>
      <c r="D52" s="218">
        <f>D13/C13-1</f>
        <v>-0.00487899902225708</v>
      </c>
      <c r="E52" s="218">
        <f>E13/D13-1</f>
        <v>0.025134755177148582</v>
      </c>
      <c r="F52" s="218">
        <f>F13/E13-1</f>
        <v>-0.0010641127959564178</v>
      </c>
      <c r="G52" s="218">
        <f>G13/F13-1</f>
        <v>-0.003994673768308976</v>
      </c>
      <c r="H52" t="s">
        <v>374</v>
      </c>
    </row>
    <row r="53" spans="1:7" ht="25.5">
      <c r="A53" s="85" t="s">
        <v>224</v>
      </c>
      <c r="B53" s="219">
        <f aca="true" t="shared" si="14" ref="B53:G53">B2/B13</f>
        <v>1.2446155596889161</v>
      </c>
      <c r="C53" s="219">
        <f t="shared" si="14"/>
        <v>1.0040888911275068</v>
      </c>
      <c r="D53" s="219">
        <f t="shared" si="14"/>
        <v>1.043772081372628</v>
      </c>
      <c r="E53" s="219">
        <f t="shared" si="14"/>
        <v>1.0448257515296622</v>
      </c>
      <c r="F53" s="219">
        <f t="shared" si="14"/>
        <v>1.0006657789613849</v>
      </c>
      <c r="G53" s="219">
        <f t="shared" si="14"/>
        <v>1.01403743315508</v>
      </c>
    </row>
    <row r="54" spans="1:7" ht="12.75">
      <c r="A54" s="28"/>
      <c r="B54" s="475"/>
      <c r="C54" s="475"/>
      <c r="D54" s="475"/>
      <c r="E54" s="475"/>
      <c r="F54" s="475"/>
      <c r="G54" s="475"/>
    </row>
    <row r="55" ht="57" customHeight="1" thickBot="1"/>
    <row r="56" spans="1:11" ht="42.75" customHeight="1" thickBot="1">
      <c r="A56" s="88" t="s">
        <v>422</v>
      </c>
      <c r="B56" s="418"/>
      <c r="C56" s="418" t="s">
        <v>465</v>
      </c>
      <c r="D56" s="418" t="s">
        <v>451</v>
      </c>
      <c r="E56" s="418" t="s">
        <v>452</v>
      </c>
      <c r="F56" s="418" t="s">
        <v>453</v>
      </c>
      <c r="G56" s="418" t="s">
        <v>466</v>
      </c>
      <c r="H56" s="240" t="s">
        <v>400</v>
      </c>
      <c r="I56" s="484" t="s">
        <v>440</v>
      </c>
      <c r="J56" s="485"/>
      <c r="K56" s="5"/>
    </row>
    <row r="57" spans="1:7" ht="12.75">
      <c r="A57" s="26" t="s">
        <v>474</v>
      </c>
      <c r="B57" s="112"/>
      <c r="C57" s="112">
        <f>SUM(C58:C59)</f>
        <v>1560</v>
      </c>
      <c r="D57" s="112">
        <f>SUM(D58:D59)</f>
        <v>0</v>
      </c>
      <c r="E57" s="112">
        <f>SUM(E58:E59)</f>
        <v>70000</v>
      </c>
      <c r="F57" s="112">
        <f>SUM(F58:F59)</f>
        <v>0</v>
      </c>
      <c r="G57" s="113">
        <f>SUM(G58:G59)</f>
        <v>0</v>
      </c>
    </row>
    <row r="58" spans="1:7" ht="12.75">
      <c r="A58" s="89" t="s">
        <v>230</v>
      </c>
      <c r="B58" s="114"/>
      <c r="C58" s="115"/>
      <c r="D58" s="115"/>
      <c r="E58" s="90">
        <v>59500</v>
      </c>
      <c r="F58" s="90"/>
      <c r="G58" s="35"/>
    </row>
    <row r="59" spans="1:8" ht="15.75" customHeight="1">
      <c r="A59" s="89" t="s">
        <v>373</v>
      </c>
      <c r="B59" s="114"/>
      <c r="C59" s="115">
        <v>1560</v>
      </c>
      <c r="D59" s="115"/>
      <c r="E59" s="90">
        <v>10500</v>
      </c>
      <c r="F59" s="90"/>
      <c r="G59" s="35"/>
      <c r="H59" s="1" t="s">
        <v>483</v>
      </c>
    </row>
    <row r="60" spans="1:7" ht="13.5" customHeight="1">
      <c r="A60" s="26" t="s">
        <v>475</v>
      </c>
      <c r="B60" s="112"/>
      <c r="C60" s="112">
        <f>SUM(C61:C62)</f>
        <v>23267</v>
      </c>
      <c r="D60" s="112">
        <f>SUM(D61:D62)</f>
        <v>81000</v>
      </c>
      <c r="E60" s="112">
        <f>SUM(E61:E62)</f>
        <v>46000</v>
      </c>
      <c r="F60" s="112">
        <f>SUM(F61:F62)</f>
        <v>46000</v>
      </c>
      <c r="G60" s="113">
        <f>SUM(G61:G62)</f>
        <v>46000</v>
      </c>
    </row>
    <row r="61" spans="1:7" ht="13.5" customHeight="1">
      <c r="A61" s="89" t="s">
        <v>230</v>
      </c>
      <c r="B61" s="114"/>
      <c r="C61" s="115">
        <v>0</v>
      </c>
      <c r="D61" s="115">
        <v>42000</v>
      </c>
      <c r="E61" s="90">
        <v>21000</v>
      </c>
      <c r="F61" s="90">
        <v>21000</v>
      </c>
      <c r="G61" s="35">
        <v>21000</v>
      </c>
    </row>
    <row r="62" spans="1:7" ht="13.5" customHeight="1">
      <c r="A62" s="89" t="s">
        <v>373</v>
      </c>
      <c r="B62" s="114"/>
      <c r="C62" s="115">
        <v>23267</v>
      </c>
      <c r="D62" s="115">
        <v>39000</v>
      </c>
      <c r="E62" s="90">
        <v>25000</v>
      </c>
      <c r="F62" s="90">
        <v>25000</v>
      </c>
      <c r="G62" s="35">
        <v>25000</v>
      </c>
    </row>
    <row r="63" spans="1:7" ht="13.5" customHeight="1">
      <c r="A63" s="26" t="s">
        <v>476</v>
      </c>
      <c r="B63" s="112"/>
      <c r="C63" s="112">
        <f>SUM(C64:C65)</f>
        <v>3685.05</v>
      </c>
      <c r="D63" s="112">
        <f>SUM(D64:D65)</f>
        <v>0</v>
      </c>
      <c r="E63" s="112">
        <f>SUM(E64:E65)</f>
        <v>0</v>
      </c>
      <c r="F63" s="112">
        <f>SUM(F64:F65)</f>
        <v>0</v>
      </c>
      <c r="G63" s="113">
        <f>SUM(G64:G65)</f>
        <v>0</v>
      </c>
    </row>
    <row r="64" spans="1:7" ht="13.5" customHeight="1">
      <c r="A64" s="89" t="s">
        <v>230</v>
      </c>
      <c r="B64" s="114"/>
      <c r="C64" s="115"/>
      <c r="D64" s="115"/>
      <c r="E64" s="90"/>
      <c r="F64" s="90"/>
      <c r="G64" s="35"/>
    </row>
    <row r="65" spans="1:7" ht="13.5" customHeight="1">
      <c r="A65" s="89" t="s">
        <v>373</v>
      </c>
      <c r="B65" s="114"/>
      <c r="C65" s="115">
        <v>3685.05</v>
      </c>
      <c r="D65" s="115"/>
      <c r="E65" s="90"/>
      <c r="F65" s="90"/>
      <c r="G65" s="35"/>
    </row>
    <row r="66" spans="1:7" ht="23.25" customHeight="1">
      <c r="A66" s="26" t="s">
        <v>492</v>
      </c>
      <c r="B66" s="112"/>
      <c r="C66" s="112">
        <f>SUM(C67:C68)</f>
        <v>0</v>
      </c>
      <c r="D66" s="112">
        <f>SUM(D67:D68)</f>
        <v>60000</v>
      </c>
      <c r="E66" s="112">
        <f>SUM(E67:E68)</f>
        <v>0</v>
      </c>
      <c r="F66" s="112">
        <f>SUM(F67:F68)</f>
        <v>0</v>
      </c>
      <c r="G66" s="113">
        <f>SUM(G67:G68)</f>
        <v>0</v>
      </c>
    </row>
    <row r="67" spans="1:7" ht="13.5" customHeight="1">
      <c r="A67" s="89" t="s">
        <v>230</v>
      </c>
      <c r="B67" s="114"/>
      <c r="C67" s="115"/>
      <c r="D67" s="115"/>
      <c r="E67" s="90"/>
      <c r="F67" s="90"/>
      <c r="G67" s="35"/>
    </row>
    <row r="68" spans="1:21" ht="13.5" customHeight="1">
      <c r="A68" s="89" t="s">
        <v>373</v>
      </c>
      <c r="B68" s="114"/>
      <c r="C68" s="115"/>
      <c r="D68" s="115">
        <v>60000</v>
      </c>
      <c r="E68" s="90"/>
      <c r="F68" s="90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22" t="s">
        <v>479</v>
      </c>
      <c r="B69" s="114"/>
      <c r="C69" s="462">
        <v>0</v>
      </c>
      <c r="D69" s="469">
        <f>SUM(D70+D71)</f>
        <v>70000</v>
      </c>
      <c r="E69" s="462">
        <v>0</v>
      </c>
      <c r="F69" s="462">
        <v>0</v>
      </c>
      <c r="G69" s="463"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3.5" customHeight="1">
      <c r="A70" s="89" t="s">
        <v>230</v>
      </c>
      <c r="B70" s="114"/>
      <c r="C70" s="464"/>
      <c r="D70" s="464">
        <v>56000</v>
      </c>
      <c r="E70" s="464"/>
      <c r="F70" s="464"/>
      <c r="G70" s="46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7" ht="16.5" customHeight="1">
      <c r="A71" s="89" t="s">
        <v>373</v>
      </c>
      <c r="B71" s="114"/>
      <c r="C71" s="90"/>
      <c r="D71" s="90">
        <v>14000</v>
      </c>
      <c r="E71" s="90"/>
      <c r="F71" s="90"/>
      <c r="G71" s="35"/>
    </row>
    <row r="72" spans="1:7" s="466" customFormat="1" ht="14.25" customHeight="1">
      <c r="A72" s="22" t="s">
        <v>491</v>
      </c>
      <c r="B72" s="467"/>
      <c r="C72" s="467">
        <f>SUM(C73+C89)</f>
        <v>0</v>
      </c>
      <c r="D72" s="467">
        <f>SUM(D73+D89)</f>
        <v>0</v>
      </c>
      <c r="E72" s="469">
        <f>SUM(E73+E74)</f>
        <v>71000</v>
      </c>
      <c r="F72" s="467"/>
      <c r="G72" s="468"/>
    </row>
    <row r="73" spans="1:7" ht="12.75">
      <c r="A73" s="89" t="s">
        <v>480</v>
      </c>
      <c r="B73" s="114"/>
      <c r="C73" s="90"/>
      <c r="D73" s="90"/>
      <c r="E73" s="90">
        <v>60350</v>
      </c>
      <c r="F73" s="90"/>
      <c r="G73" s="35"/>
    </row>
    <row r="74" spans="1:7" ht="17.25" customHeight="1">
      <c r="A74" s="89" t="s">
        <v>373</v>
      </c>
      <c r="B74" s="114"/>
      <c r="C74" s="90"/>
      <c r="D74" s="90"/>
      <c r="E74" s="90">
        <v>10650</v>
      </c>
      <c r="F74" s="90"/>
      <c r="G74" s="35"/>
    </row>
    <row r="75" spans="1:7" ht="12.75">
      <c r="A75" s="22" t="s">
        <v>489</v>
      </c>
      <c r="B75" s="462"/>
      <c r="C75" s="462"/>
      <c r="D75" s="462"/>
      <c r="E75" s="469">
        <f>SUM(E76+E77)</f>
        <v>20000</v>
      </c>
      <c r="F75" s="469">
        <f>SUM(F76+F77)</f>
        <v>0</v>
      </c>
      <c r="G75" s="463">
        <f>SUM(G76+G77)</f>
        <v>0</v>
      </c>
    </row>
    <row r="76" spans="1:7" ht="12.75">
      <c r="A76" s="89" t="s">
        <v>480</v>
      </c>
      <c r="B76" s="114"/>
      <c r="C76" s="90"/>
      <c r="D76" s="90"/>
      <c r="E76" s="90">
        <v>17000</v>
      </c>
      <c r="F76" s="90"/>
      <c r="G76" s="35">
        <v>0</v>
      </c>
    </row>
    <row r="77" spans="1:7" ht="18" customHeight="1">
      <c r="A77" s="89" t="s">
        <v>373</v>
      </c>
      <c r="B77" s="114"/>
      <c r="C77" s="90"/>
      <c r="D77" s="90"/>
      <c r="E77" s="90">
        <v>3000</v>
      </c>
      <c r="F77" s="90"/>
      <c r="G77" s="35">
        <v>0</v>
      </c>
    </row>
    <row r="78" spans="1:7" ht="18" customHeight="1">
      <c r="A78" s="22" t="s">
        <v>481</v>
      </c>
      <c r="B78" s="114"/>
      <c r="C78" s="462"/>
      <c r="D78" s="462"/>
      <c r="E78" s="462"/>
      <c r="F78" s="469">
        <f>+F79+F80</f>
        <v>160000</v>
      </c>
      <c r="G78" s="463"/>
    </row>
    <row r="79" spans="1:7" ht="18" customHeight="1">
      <c r="A79" s="89" t="s">
        <v>480</v>
      </c>
      <c r="B79" s="114"/>
      <c r="C79" s="90"/>
      <c r="D79" s="90"/>
      <c r="E79" s="90"/>
      <c r="F79" s="90">
        <v>136000</v>
      </c>
      <c r="G79" s="35"/>
    </row>
    <row r="80" spans="1:7" ht="18" customHeight="1">
      <c r="A80" s="89" t="s">
        <v>373</v>
      </c>
      <c r="B80" s="114"/>
      <c r="C80" s="90"/>
      <c r="D80" s="90"/>
      <c r="E80" s="90"/>
      <c r="F80" s="90">
        <v>24000</v>
      </c>
      <c r="G80" s="35"/>
    </row>
    <row r="81" spans="1:7" ht="12.75">
      <c r="A81" s="22" t="s">
        <v>482</v>
      </c>
      <c r="B81" s="114"/>
      <c r="C81" s="462"/>
      <c r="D81" s="469">
        <f>SUM(D82+D83)</f>
        <v>206320</v>
      </c>
      <c r="E81" s="462">
        <f>SUM(E82+E83)</f>
        <v>0</v>
      </c>
      <c r="F81" s="462"/>
      <c r="G81" s="463"/>
    </row>
    <row r="82" spans="1:7" ht="12.75">
      <c r="A82" s="89" t="s">
        <v>480</v>
      </c>
      <c r="B82" s="114"/>
      <c r="C82" s="90"/>
      <c r="D82" s="90">
        <v>196320</v>
      </c>
      <c r="E82" s="90"/>
      <c r="F82" s="90"/>
      <c r="G82" s="35"/>
    </row>
    <row r="83" spans="1:7" ht="12.75">
      <c r="A83" s="89" t="s">
        <v>373</v>
      </c>
      <c r="B83" s="114"/>
      <c r="C83" s="90"/>
      <c r="D83" s="90">
        <v>10000</v>
      </c>
      <c r="E83" s="90"/>
      <c r="F83" s="90"/>
      <c r="G83" s="35"/>
    </row>
    <row r="84" spans="1:7" ht="22.5" customHeight="1">
      <c r="A84" s="22" t="s">
        <v>486</v>
      </c>
      <c r="B84" s="114"/>
      <c r="C84" s="462"/>
      <c r="D84" s="462"/>
      <c r="E84" s="469">
        <f>SUM(E85+E86)</f>
        <v>10000</v>
      </c>
      <c r="F84" s="462"/>
      <c r="G84" s="463"/>
    </row>
    <row r="85" spans="1:7" ht="12.75">
      <c r="A85" s="89" t="s">
        <v>480</v>
      </c>
      <c r="B85" s="114"/>
      <c r="C85" s="90"/>
      <c r="D85" s="90"/>
      <c r="E85" s="90"/>
      <c r="F85" s="90"/>
      <c r="G85" s="35"/>
    </row>
    <row r="86" spans="1:7" ht="17.25" customHeight="1">
      <c r="A86" s="89" t="s">
        <v>484</v>
      </c>
      <c r="B86" s="114"/>
      <c r="C86" s="90"/>
      <c r="D86" s="90"/>
      <c r="E86" s="90">
        <v>10000</v>
      </c>
      <c r="F86" s="90"/>
      <c r="G86" s="35"/>
    </row>
    <row r="87" spans="1:7" ht="25.5">
      <c r="A87" s="22" t="s">
        <v>490</v>
      </c>
      <c r="B87" s="114"/>
      <c r="C87" s="462"/>
      <c r="D87" s="462"/>
      <c r="E87" s="469">
        <f>SUM(E88+E89)</f>
        <v>5000</v>
      </c>
      <c r="F87" s="462"/>
      <c r="G87" s="463"/>
    </row>
    <row r="88" spans="1:7" ht="12.75">
      <c r="A88" s="89" t="s">
        <v>480</v>
      </c>
      <c r="B88" s="114"/>
      <c r="C88" s="90"/>
      <c r="D88" s="90"/>
      <c r="E88" s="90"/>
      <c r="F88" s="90"/>
      <c r="G88" s="35"/>
    </row>
    <row r="89" spans="1:7" ht="14.25" customHeight="1">
      <c r="A89" s="89" t="s">
        <v>373</v>
      </c>
      <c r="B89" s="114"/>
      <c r="C89" s="90"/>
      <c r="D89" s="90"/>
      <c r="E89" s="90">
        <v>5000</v>
      </c>
      <c r="F89" s="90"/>
      <c r="G89" s="35"/>
    </row>
    <row r="90" spans="1:7" ht="16.5" customHeight="1">
      <c r="A90" s="26" t="s">
        <v>478</v>
      </c>
      <c r="B90" s="112"/>
      <c r="C90" s="112">
        <f>SUM(C91:C92)</f>
        <v>0</v>
      </c>
      <c r="D90" s="112">
        <f>SUM(D91:D92)</f>
        <v>5000</v>
      </c>
      <c r="E90" s="112">
        <f>SUM(E91:E92)</f>
        <v>0</v>
      </c>
      <c r="F90" s="112">
        <f>SUM(F91:F92)</f>
        <v>0</v>
      </c>
      <c r="G90" s="113">
        <f>SUM(G91:G92)</f>
        <v>0</v>
      </c>
    </row>
    <row r="91" spans="1:7" ht="12.75">
      <c r="A91" s="89" t="s">
        <v>230</v>
      </c>
      <c r="B91" s="114"/>
      <c r="C91" s="115"/>
      <c r="D91" s="115"/>
      <c r="E91" s="90"/>
      <c r="F91" s="90"/>
      <c r="G91" s="35"/>
    </row>
    <row r="92" spans="1:7" s="6" customFormat="1" ht="16.5" customHeight="1">
      <c r="A92" s="89" t="s">
        <v>373</v>
      </c>
      <c r="B92" s="114"/>
      <c r="C92" s="115">
        <v>0</v>
      </c>
      <c r="D92" s="115">
        <v>5000</v>
      </c>
      <c r="E92" s="90"/>
      <c r="F92" s="90"/>
      <c r="G92" s="35"/>
    </row>
    <row r="93" spans="1:7" s="6" customFormat="1" ht="16.5" customHeight="1">
      <c r="A93" s="26" t="s">
        <v>487</v>
      </c>
      <c r="B93" s="467"/>
      <c r="C93" s="467"/>
      <c r="D93" s="467"/>
      <c r="E93" s="469">
        <f>SUM(E94:E95)</f>
        <v>100000</v>
      </c>
      <c r="F93" s="467"/>
      <c r="G93" s="468"/>
    </row>
    <row r="94" spans="1:7" s="6" customFormat="1" ht="16.5" customHeight="1">
      <c r="A94" s="89" t="s">
        <v>230</v>
      </c>
      <c r="B94" s="114"/>
      <c r="C94" s="115"/>
      <c r="D94" s="115"/>
      <c r="E94" s="90">
        <v>80000</v>
      </c>
      <c r="F94" s="90"/>
      <c r="G94" s="35"/>
    </row>
    <row r="95" spans="1:7" s="6" customFormat="1" ht="16.5" customHeight="1">
      <c r="A95" s="89" t="s">
        <v>373</v>
      </c>
      <c r="B95" s="114"/>
      <c r="C95" s="115"/>
      <c r="D95" s="115"/>
      <c r="E95" s="90">
        <v>20000</v>
      </c>
      <c r="F95" s="90"/>
      <c r="G95" s="35"/>
    </row>
    <row r="96" spans="1:7" s="6" customFormat="1" ht="16.5" customHeight="1">
      <c r="A96" s="26" t="s">
        <v>488</v>
      </c>
      <c r="B96" s="114"/>
      <c r="C96" s="462"/>
      <c r="D96" s="462"/>
      <c r="E96" s="462"/>
      <c r="F96" s="469">
        <f>+F97+F98</f>
        <v>100000</v>
      </c>
      <c r="G96" s="463"/>
    </row>
    <row r="97" spans="1:7" s="6" customFormat="1" ht="16.5" customHeight="1">
      <c r="A97" s="89" t="s">
        <v>230</v>
      </c>
      <c r="B97" s="114"/>
      <c r="C97" s="115"/>
      <c r="D97" s="115"/>
      <c r="E97" s="90"/>
      <c r="F97" s="90">
        <v>80000</v>
      </c>
      <c r="G97" s="35"/>
    </row>
    <row r="98" spans="1:7" s="6" customFormat="1" ht="16.5" customHeight="1">
      <c r="A98" s="89" t="s">
        <v>373</v>
      </c>
      <c r="B98" s="114"/>
      <c r="C98" s="115"/>
      <c r="D98" s="115"/>
      <c r="E98" s="90"/>
      <c r="F98" s="90">
        <v>20000</v>
      </c>
      <c r="G98" s="35"/>
    </row>
    <row r="99" spans="1:7" s="6" customFormat="1" ht="24" customHeight="1">
      <c r="A99" s="22" t="s">
        <v>485</v>
      </c>
      <c r="B99" s="470"/>
      <c r="C99" s="471"/>
      <c r="D99" s="474">
        <f>SUM(D100+D101)</f>
        <v>10000</v>
      </c>
      <c r="E99" s="472"/>
      <c r="F99" s="472"/>
      <c r="G99" s="473"/>
    </row>
    <row r="100" spans="1:7" s="6" customFormat="1" ht="16.5" customHeight="1">
      <c r="A100" s="89" t="s">
        <v>230</v>
      </c>
      <c r="B100" s="114"/>
      <c r="C100" s="115"/>
      <c r="D100" s="115">
        <v>5000</v>
      </c>
      <c r="E100" s="90"/>
      <c r="F100" s="90"/>
      <c r="G100" s="35"/>
    </row>
    <row r="101" spans="1:7" s="6" customFormat="1" ht="16.5" customHeight="1">
      <c r="A101" s="89" t="s">
        <v>373</v>
      </c>
      <c r="B101" s="114"/>
      <c r="C101" s="115"/>
      <c r="D101" s="115">
        <v>5000</v>
      </c>
      <c r="E101" s="90"/>
      <c r="F101" s="90"/>
      <c r="G101" s="35"/>
    </row>
    <row r="102" spans="1:8" s="6" customFormat="1" ht="12.75">
      <c r="A102" s="161" t="s">
        <v>6</v>
      </c>
      <c r="B102" s="162"/>
      <c r="C102" s="162">
        <f>SUM(C103:C104)</f>
        <v>28512.05</v>
      </c>
      <c r="D102" s="162">
        <f>SUM(D103:D104)</f>
        <v>432320</v>
      </c>
      <c r="E102" s="162">
        <f>SUM(E103:E104)</f>
        <v>322000</v>
      </c>
      <c r="F102" s="162">
        <f>SUM(F103:F104)</f>
        <v>306000</v>
      </c>
      <c r="G102" s="163">
        <f>SUM(G103:G104)</f>
        <v>46000</v>
      </c>
      <c r="H102" s="164"/>
    </row>
    <row r="103" spans="1:7" ht="12.75">
      <c r="A103" s="89" t="s">
        <v>230</v>
      </c>
      <c r="B103" s="114"/>
      <c r="C103" s="114">
        <f>C58+C61+C64+C67+C91</f>
        <v>0</v>
      </c>
      <c r="D103" s="114">
        <f>D58+D61+D64+D67+D70+D82+D91+D100</f>
        <v>299320</v>
      </c>
      <c r="E103" s="114">
        <f>E58+E61+E64+E67+E73+E76+E91+E94</f>
        <v>237850</v>
      </c>
      <c r="F103" s="114">
        <f>F58+F61+F64+F67+F70+F73+F76+F79+F82+F85+F88+F91+F97</f>
        <v>237000</v>
      </c>
      <c r="G103" s="124">
        <f>G58+G61+G64+G67+G76+G91</f>
        <v>21000</v>
      </c>
    </row>
    <row r="104" spans="1:7" ht="13.5" thickBot="1">
      <c r="A104" s="89" t="s">
        <v>373</v>
      </c>
      <c r="B104" s="116"/>
      <c r="C104" s="116">
        <f>C59+C62+C65+C68+C92</f>
        <v>28512.05</v>
      </c>
      <c r="D104" s="116">
        <f>D59+D62+D65+D68+D71+D83+D92+D101</f>
        <v>133000</v>
      </c>
      <c r="E104" s="116">
        <f>E59+E62+E65+E68+E74+E77+E86+E89+E92+E95</f>
        <v>84150</v>
      </c>
      <c r="F104" s="116">
        <f>F59+F62+F65+F68+F71+F74+F77+F80+F83+F86+F89+F92+F98</f>
        <v>69000</v>
      </c>
      <c r="G104" s="125">
        <f>G59+G62+G65+G68+G77+G92</f>
        <v>25000</v>
      </c>
    </row>
    <row r="105" ht="19.5" customHeight="1">
      <c r="A105" s="150" t="s">
        <v>238</v>
      </c>
    </row>
    <row r="109" ht="12.75">
      <c r="C109" s="90"/>
    </row>
    <row r="116" ht="12.75">
      <c r="A116" s="1"/>
    </row>
  </sheetData>
  <sheetProtection/>
  <mergeCells count="1">
    <mergeCell ref="I56:J56"/>
  </mergeCells>
  <conditionalFormatting sqref="B47:G47 C20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="110" zoomScaleNormal="110" zoomScalePageLayoutView="0" workbookViewId="0" topLeftCell="A1">
      <pane xSplit="1" ySplit="1" topLeftCell="B8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17"/>
    </sheetView>
  </sheetViews>
  <sheetFormatPr defaultColWidth="9.140625" defaultRowHeight="12.75"/>
  <cols>
    <col min="1" max="1" width="20.57421875" style="0" customWidth="1"/>
    <col min="2" max="2" width="8.140625" style="0" customWidth="1"/>
    <col min="3" max="4" width="9.140625" style="0" customWidth="1"/>
    <col min="5" max="6" width="9.00390625" style="0" customWidth="1"/>
    <col min="7" max="7" width="8.421875" style="0" customWidth="1"/>
    <col min="8" max="8" width="97.7109375" style="0" customWidth="1"/>
    <col min="9" max="10" width="16.00390625" style="158" customWidth="1"/>
    <col min="11" max="11" width="15.421875" style="0" customWidth="1"/>
  </cols>
  <sheetData>
    <row r="1" spans="1:11" ht="64.5" thickBot="1">
      <c r="A1" s="2"/>
      <c r="B1" s="418" t="s">
        <v>464</v>
      </c>
      <c r="C1" s="418" t="s">
        <v>465</v>
      </c>
      <c r="D1" s="418" t="s">
        <v>451</v>
      </c>
      <c r="E1" s="418" t="s">
        <v>452</v>
      </c>
      <c r="F1" s="418" t="s">
        <v>453</v>
      </c>
      <c r="G1" s="418" t="s">
        <v>466</v>
      </c>
      <c r="H1" s="154" t="s">
        <v>350</v>
      </c>
      <c r="I1" s="425" t="s">
        <v>460</v>
      </c>
      <c r="J1" s="425" t="s">
        <v>468</v>
      </c>
      <c r="K1" s="429" t="s">
        <v>461</v>
      </c>
    </row>
    <row r="2" spans="1:10" ht="12.75">
      <c r="A2" s="451" t="s">
        <v>212</v>
      </c>
      <c r="B2" s="452">
        <f aca="true" t="shared" si="0" ref="B2:G2">B3+B6</f>
        <v>134843</v>
      </c>
      <c r="C2" s="452">
        <f t="shared" si="0"/>
        <v>153357</v>
      </c>
      <c r="D2" s="452">
        <f t="shared" si="0"/>
        <v>159094</v>
      </c>
      <c r="E2" s="452">
        <f t="shared" si="0"/>
        <v>161500</v>
      </c>
      <c r="F2" s="452">
        <f t="shared" si="0"/>
        <v>160400</v>
      </c>
      <c r="G2" s="453">
        <f t="shared" si="0"/>
        <v>158700</v>
      </c>
      <c r="I2" s="158">
        <f>Eelarvearuanne!H56</f>
        <v>134843.17</v>
      </c>
      <c r="J2" s="7">
        <f>Eelarvearuanne!D56</f>
        <v>153357</v>
      </c>
    </row>
    <row r="3" spans="1:7" ht="12.75">
      <c r="A3" s="454" t="s">
        <v>198</v>
      </c>
      <c r="B3" s="455">
        <f aca="true" t="shared" si="1" ref="B3:G3">B4+B5</f>
        <v>132204</v>
      </c>
      <c r="C3" s="455">
        <f t="shared" si="1"/>
        <v>151011</v>
      </c>
      <c r="D3" s="455">
        <f t="shared" si="1"/>
        <v>158536</v>
      </c>
      <c r="E3" s="455">
        <f t="shared" si="1"/>
        <v>160500</v>
      </c>
      <c r="F3" s="455">
        <f t="shared" si="1"/>
        <v>158900</v>
      </c>
      <c r="G3" s="456">
        <f t="shared" si="1"/>
        <v>157200</v>
      </c>
    </row>
    <row r="4" spans="1:10" ht="12.75">
      <c r="A4" s="454" t="s">
        <v>204</v>
      </c>
      <c r="B4" s="457"/>
      <c r="C4" s="457"/>
      <c r="D4" s="457"/>
      <c r="E4" s="457"/>
      <c r="F4" s="457"/>
      <c r="G4" s="458"/>
      <c r="H4" s="1" t="s">
        <v>438</v>
      </c>
      <c r="I4" s="426"/>
      <c r="J4" s="426"/>
    </row>
    <row r="5" spans="1:8" ht="12.75">
      <c r="A5" s="454" t="s">
        <v>205</v>
      </c>
      <c r="B5" s="457">
        <v>132204</v>
      </c>
      <c r="C5" s="457">
        <v>151011</v>
      </c>
      <c r="D5" s="457">
        <v>158536</v>
      </c>
      <c r="E5" s="457">
        <v>160500</v>
      </c>
      <c r="F5" s="457">
        <v>158900</v>
      </c>
      <c r="G5" s="458">
        <v>157200</v>
      </c>
      <c r="H5" t="s">
        <v>359</v>
      </c>
    </row>
    <row r="6" spans="1:7" ht="12.75">
      <c r="A6" s="454" t="s">
        <v>199</v>
      </c>
      <c r="B6" s="455">
        <f aca="true" t="shared" si="2" ref="B6:G6">B7+B8</f>
        <v>2639</v>
      </c>
      <c r="C6" s="455">
        <f t="shared" si="2"/>
        <v>2346</v>
      </c>
      <c r="D6" s="455">
        <f t="shared" si="2"/>
        <v>558</v>
      </c>
      <c r="E6" s="455">
        <f t="shared" si="2"/>
        <v>1000</v>
      </c>
      <c r="F6" s="455">
        <f t="shared" si="2"/>
        <v>1500</v>
      </c>
      <c r="G6" s="456">
        <f t="shared" si="2"/>
        <v>1500</v>
      </c>
    </row>
    <row r="7" spans="1:7" ht="12.75">
      <c r="A7" s="454" t="s">
        <v>204</v>
      </c>
      <c r="B7" s="457"/>
      <c r="C7" s="457"/>
      <c r="D7" s="457"/>
      <c r="E7" s="457"/>
      <c r="F7" s="457"/>
      <c r="G7" s="458"/>
    </row>
    <row r="8" spans="1:10" ht="12.75">
      <c r="A8" s="454" t="s">
        <v>205</v>
      </c>
      <c r="B8" s="457">
        <v>2639</v>
      </c>
      <c r="C8" s="457">
        <v>2346</v>
      </c>
      <c r="D8" s="457">
        <v>558</v>
      </c>
      <c r="E8" s="457">
        <v>1000</v>
      </c>
      <c r="F8" s="457">
        <v>1500</v>
      </c>
      <c r="G8" s="458">
        <v>1500</v>
      </c>
      <c r="H8" s="164" t="s">
        <v>442</v>
      </c>
      <c r="I8" s="427"/>
      <c r="J8" s="427"/>
    </row>
    <row r="9" spans="1:10" ht="12.75">
      <c r="A9" s="451" t="s">
        <v>213</v>
      </c>
      <c r="B9" s="452">
        <f aca="true" t="shared" si="3" ref="B9:G9">B10+B13</f>
        <v>0</v>
      </c>
      <c r="C9" s="452">
        <f t="shared" si="3"/>
        <v>0</v>
      </c>
      <c r="D9" s="452">
        <f t="shared" si="3"/>
        <v>0</v>
      </c>
      <c r="E9" s="452">
        <f t="shared" si="3"/>
        <v>0</v>
      </c>
      <c r="F9" s="452">
        <f t="shared" si="3"/>
        <v>0</v>
      </c>
      <c r="G9" s="453">
        <f t="shared" si="3"/>
        <v>0</v>
      </c>
      <c r="I9" s="158">
        <f>Eelarvearuanne!H63</f>
        <v>0</v>
      </c>
      <c r="J9" s="158">
        <f>Eelarvearuanne!D63</f>
        <v>0</v>
      </c>
    </row>
    <row r="10" spans="1:7" ht="12.75">
      <c r="A10" s="454" t="s">
        <v>198</v>
      </c>
      <c r="B10" s="455">
        <f aca="true" t="shared" si="4" ref="B10:G10">B11+B12</f>
        <v>0</v>
      </c>
      <c r="C10" s="455">
        <f t="shared" si="4"/>
        <v>0</v>
      </c>
      <c r="D10" s="455">
        <f t="shared" si="4"/>
        <v>0</v>
      </c>
      <c r="E10" s="455">
        <f t="shared" si="4"/>
        <v>0</v>
      </c>
      <c r="F10" s="455">
        <f t="shared" si="4"/>
        <v>0</v>
      </c>
      <c r="G10" s="456">
        <f t="shared" si="4"/>
        <v>0</v>
      </c>
    </row>
    <row r="11" spans="1:7" ht="12.75">
      <c r="A11" s="454" t="s">
        <v>204</v>
      </c>
      <c r="B11" s="457"/>
      <c r="C11" s="457"/>
      <c r="D11" s="457"/>
      <c r="E11" s="457"/>
      <c r="F11" s="457"/>
      <c r="G11" s="458"/>
    </row>
    <row r="12" spans="1:7" ht="12.75">
      <c r="A12" s="454" t="s">
        <v>205</v>
      </c>
      <c r="B12" s="457"/>
      <c r="C12" s="457"/>
      <c r="D12" s="457"/>
      <c r="E12" s="457"/>
      <c r="F12" s="457"/>
      <c r="G12" s="458"/>
    </row>
    <row r="13" spans="1:7" ht="12.75">
      <c r="A13" s="454" t="s">
        <v>199</v>
      </c>
      <c r="B13" s="455">
        <f aca="true" t="shared" si="5" ref="B13:G13">B14+B15</f>
        <v>0</v>
      </c>
      <c r="C13" s="455">
        <f t="shared" si="5"/>
        <v>0</v>
      </c>
      <c r="D13" s="455">
        <f t="shared" si="5"/>
        <v>0</v>
      </c>
      <c r="E13" s="455">
        <f t="shared" si="5"/>
        <v>0</v>
      </c>
      <c r="F13" s="455">
        <f t="shared" si="5"/>
        <v>0</v>
      </c>
      <c r="G13" s="456">
        <f t="shared" si="5"/>
        <v>0</v>
      </c>
    </row>
    <row r="14" spans="1:7" ht="12.75">
      <c r="A14" s="454" t="s">
        <v>204</v>
      </c>
      <c r="B14" s="457"/>
      <c r="C14" s="457"/>
      <c r="D14" s="457"/>
      <c r="E14" s="457"/>
      <c r="F14" s="457"/>
      <c r="G14" s="458"/>
    </row>
    <row r="15" spans="1:7" ht="12.75">
      <c r="A15" s="454" t="s">
        <v>205</v>
      </c>
      <c r="B15" s="457"/>
      <c r="C15" s="457"/>
      <c r="D15" s="457"/>
      <c r="E15" s="457"/>
      <c r="F15" s="457"/>
      <c r="G15" s="458"/>
    </row>
    <row r="16" spans="1:10" ht="12.75">
      <c r="A16" s="451" t="s">
        <v>214</v>
      </c>
      <c r="B16" s="452">
        <f aca="true" t="shared" si="6" ref="B16:G16">B17+B20</f>
        <v>7114</v>
      </c>
      <c r="C16" s="452">
        <f t="shared" si="6"/>
        <v>9000</v>
      </c>
      <c r="D16" s="452">
        <f t="shared" si="6"/>
        <v>4047</v>
      </c>
      <c r="E16" s="452">
        <f t="shared" si="6"/>
        <v>4500</v>
      </c>
      <c r="F16" s="452">
        <f t="shared" si="6"/>
        <v>4500</v>
      </c>
      <c r="G16" s="453">
        <f t="shared" si="6"/>
        <v>4500</v>
      </c>
      <c r="I16" s="158">
        <f>Eelarvearuanne!H64</f>
        <v>7113.9</v>
      </c>
      <c r="J16" s="158">
        <f>Eelarvearuanne!D64</f>
        <v>9000</v>
      </c>
    </row>
    <row r="17" spans="1:7" ht="12.75">
      <c r="A17" s="454" t="s">
        <v>198</v>
      </c>
      <c r="B17" s="455">
        <f>B18+B19</f>
        <v>7114</v>
      </c>
      <c r="C17" s="455">
        <f>C18+C19</f>
        <v>9000</v>
      </c>
      <c r="D17" s="455">
        <f>D18+D19</f>
        <v>4047</v>
      </c>
      <c r="E17" s="455">
        <f>E18+E19</f>
        <v>4500</v>
      </c>
      <c r="F17" s="455">
        <f>F18+F19</f>
        <v>4500</v>
      </c>
      <c r="G17" s="456">
        <v>4500</v>
      </c>
    </row>
    <row r="18" spans="1:7" ht="12.75">
      <c r="A18" s="454" t="s">
        <v>204</v>
      </c>
      <c r="B18" s="457"/>
      <c r="C18" s="457"/>
      <c r="D18" s="457"/>
      <c r="E18" s="457"/>
      <c r="F18" s="457"/>
      <c r="G18" s="458"/>
    </row>
    <row r="19" spans="1:7" ht="12.75">
      <c r="A19" s="454" t="s">
        <v>205</v>
      </c>
      <c r="B19" s="457">
        <v>7114</v>
      </c>
      <c r="C19" s="457">
        <v>9000</v>
      </c>
      <c r="D19" s="457">
        <v>4047</v>
      </c>
      <c r="E19" s="457">
        <v>4500</v>
      </c>
      <c r="F19" s="457">
        <v>4500</v>
      </c>
      <c r="G19" s="458">
        <v>4500</v>
      </c>
    </row>
    <row r="20" spans="1:7" ht="12.75">
      <c r="A20" s="454" t="s">
        <v>199</v>
      </c>
      <c r="B20" s="455">
        <f aca="true" t="shared" si="7" ref="B20:G20">B21+B22</f>
        <v>0</v>
      </c>
      <c r="C20" s="455">
        <f t="shared" si="7"/>
        <v>0</v>
      </c>
      <c r="D20" s="455">
        <f t="shared" si="7"/>
        <v>0</v>
      </c>
      <c r="E20" s="455">
        <f t="shared" si="7"/>
        <v>0</v>
      </c>
      <c r="F20" s="455">
        <f t="shared" si="7"/>
        <v>0</v>
      </c>
      <c r="G20" s="456">
        <f t="shared" si="7"/>
        <v>0</v>
      </c>
    </row>
    <row r="21" spans="1:7" ht="12.75">
      <c r="A21" s="454" t="s">
        <v>204</v>
      </c>
      <c r="B21" s="457"/>
      <c r="C21" s="457"/>
      <c r="D21" s="457"/>
      <c r="E21" s="457"/>
      <c r="F21" s="457"/>
      <c r="G21" s="458"/>
    </row>
    <row r="22" spans="1:7" ht="12.75">
      <c r="A22" s="454" t="s">
        <v>205</v>
      </c>
      <c r="B22" s="457"/>
      <c r="C22" s="457"/>
      <c r="D22" s="457"/>
      <c r="E22" s="457"/>
      <c r="F22" s="457"/>
      <c r="G22" s="458"/>
    </row>
    <row r="23" spans="1:10" ht="12.75">
      <c r="A23" s="451" t="s">
        <v>215</v>
      </c>
      <c r="B23" s="452">
        <f aca="true" t="shared" si="8" ref="B23:G23">B24+B27</f>
        <v>74943</v>
      </c>
      <c r="C23" s="452">
        <f t="shared" si="8"/>
        <v>77236</v>
      </c>
      <c r="D23" s="452">
        <f t="shared" si="8"/>
        <v>132680</v>
      </c>
      <c r="E23" s="452">
        <f t="shared" si="8"/>
        <v>122900</v>
      </c>
      <c r="F23" s="452">
        <f t="shared" si="8"/>
        <v>263000</v>
      </c>
      <c r="G23" s="453">
        <f t="shared" si="8"/>
        <v>104500</v>
      </c>
      <c r="I23" s="158">
        <f>Eelarvearuanne!H68</f>
        <v>74942.7</v>
      </c>
      <c r="J23" s="158">
        <f>Eelarvearuanne!D68</f>
        <v>77236</v>
      </c>
    </row>
    <row r="24" spans="1:7" ht="12.75">
      <c r="A24" s="454" t="s">
        <v>198</v>
      </c>
      <c r="B24" s="455">
        <f aca="true" t="shared" si="9" ref="B24:G24">B25+B26</f>
        <v>51300</v>
      </c>
      <c r="C24" s="455">
        <f t="shared" si="9"/>
        <v>53969</v>
      </c>
      <c r="D24" s="455">
        <f t="shared" si="9"/>
        <v>51680</v>
      </c>
      <c r="E24" s="455">
        <f t="shared" si="9"/>
        <v>56900</v>
      </c>
      <c r="F24" s="455">
        <f t="shared" si="9"/>
        <v>57000</v>
      </c>
      <c r="G24" s="456">
        <f t="shared" si="9"/>
        <v>58500</v>
      </c>
    </row>
    <row r="25" spans="1:7" ht="12.75">
      <c r="A25" s="454" t="s">
        <v>204</v>
      </c>
      <c r="B25" s="457">
        <v>20898</v>
      </c>
      <c r="C25" s="457">
        <v>10569</v>
      </c>
      <c r="D25" s="457">
        <v>10569</v>
      </c>
      <c r="E25" s="457">
        <v>13000</v>
      </c>
      <c r="F25" s="457">
        <v>13000</v>
      </c>
      <c r="G25" s="458">
        <v>13000</v>
      </c>
    </row>
    <row r="26" spans="1:7" ht="12.75">
      <c r="A26" s="454" t="s">
        <v>205</v>
      </c>
      <c r="B26" s="457">
        <v>30402</v>
      </c>
      <c r="C26" s="457">
        <v>43400</v>
      </c>
      <c r="D26" s="457">
        <v>41111</v>
      </c>
      <c r="E26" s="457">
        <v>43900</v>
      </c>
      <c r="F26" s="457">
        <v>44000</v>
      </c>
      <c r="G26" s="458">
        <v>45500</v>
      </c>
    </row>
    <row r="27" spans="1:7" ht="12.75">
      <c r="A27" s="454" t="s">
        <v>199</v>
      </c>
      <c r="B27" s="455">
        <f aca="true" t="shared" si="10" ref="B27:G27">B28+B29</f>
        <v>23643</v>
      </c>
      <c r="C27" s="455">
        <f t="shared" si="10"/>
        <v>23267</v>
      </c>
      <c r="D27" s="455">
        <f t="shared" si="10"/>
        <v>81000</v>
      </c>
      <c r="E27" s="455">
        <f t="shared" si="10"/>
        <v>66000</v>
      </c>
      <c r="F27" s="455">
        <f t="shared" si="10"/>
        <v>206000</v>
      </c>
      <c r="G27" s="456">
        <f t="shared" si="10"/>
        <v>46000</v>
      </c>
    </row>
    <row r="28" spans="1:7" ht="12.75">
      <c r="A28" s="454" t="s">
        <v>204</v>
      </c>
      <c r="B28" s="457">
        <v>20898</v>
      </c>
      <c r="C28" s="457">
        <v>21000</v>
      </c>
      <c r="D28" s="457">
        <v>42000</v>
      </c>
      <c r="E28" s="457">
        <v>38000</v>
      </c>
      <c r="F28" s="457">
        <v>157000</v>
      </c>
      <c r="G28" s="458">
        <v>21000</v>
      </c>
    </row>
    <row r="29" spans="1:7" ht="12.75">
      <c r="A29" s="454" t="s">
        <v>205</v>
      </c>
      <c r="B29" s="457">
        <v>2745</v>
      </c>
      <c r="C29" s="457">
        <v>2267</v>
      </c>
      <c r="D29" s="457">
        <v>39000</v>
      </c>
      <c r="E29" s="457">
        <v>28000</v>
      </c>
      <c r="F29" s="457">
        <v>49000</v>
      </c>
      <c r="G29" s="458">
        <v>25000</v>
      </c>
    </row>
    <row r="30" spans="1:10" ht="12.75">
      <c r="A30" s="451" t="s">
        <v>216</v>
      </c>
      <c r="B30" s="452">
        <f>B31+B34</f>
        <v>8628</v>
      </c>
      <c r="C30" s="452">
        <f>C31+C34</f>
        <v>9644</v>
      </c>
      <c r="D30" s="452">
        <f>D31+D34</f>
        <v>12590</v>
      </c>
      <c r="E30" s="452">
        <f>E31+E34</f>
        <v>13000</v>
      </c>
      <c r="F30" s="452">
        <f>F31+F34</f>
        <v>13000</v>
      </c>
      <c r="G30" s="453">
        <v>12000</v>
      </c>
      <c r="I30" s="158">
        <f>Eelarvearuanne!H85</f>
        <v>8627.94</v>
      </c>
      <c r="J30" s="158">
        <f>Eelarvearuanne!D85</f>
        <v>9644</v>
      </c>
    </row>
    <row r="31" spans="1:7" ht="12.75">
      <c r="A31" s="454" t="s">
        <v>198</v>
      </c>
      <c r="B31" s="455">
        <f aca="true" t="shared" si="11" ref="B31:G31">B32+B33</f>
        <v>8628</v>
      </c>
      <c r="C31" s="455">
        <f t="shared" si="11"/>
        <v>9644</v>
      </c>
      <c r="D31" s="455">
        <f t="shared" si="11"/>
        <v>12590</v>
      </c>
      <c r="E31" s="455">
        <f t="shared" si="11"/>
        <v>13000</v>
      </c>
      <c r="F31" s="455">
        <f t="shared" si="11"/>
        <v>13000</v>
      </c>
      <c r="G31" s="456">
        <f t="shared" si="11"/>
        <v>12000</v>
      </c>
    </row>
    <row r="32" spans="1:7" ht="12.75">
      <c r="A32" s="454" t="s">
        <v>204</v>
      </c>
      <c r="B32" s="457"/>
      <c r="C32" s="457"/>
      <c r="D32" s="457"/>
      <c r="E32" s="457"/>
      <c r="F32" s="457"/>
      <c r="G32" s="458"/>
    </row>
    <row r="33" spans="1:7" ht="12.75">
      <c r="A33" s="454" t="s">
        <v>205</v>
      </c>
      <c r="B33" s="457">
        <v>8628</v>
      </c>
      <c r="C33" s="457">
        <v>9644</v>
      </c>
      <c r="D33" s="457">
        <v>12590</v>
      </c>
      <c r="E33" s="457">
        <v>13000</v>
      </c>
      <c r="F33" s="457">
        <v>13000</v>
      </c>
      <c r="G33" s="458">
        <v>12000</v>
      </c>
    </row>
    <row r="34" spans="1:7" ht="12.75">
      <c r="A34" s="454" t="s">
        <v>199</v>
      </c>
      <c r="B34" s="455">
        <f aca="true" t="shared" si="12" ref="B34:G34">B35+B36</f>
        <v>0</v>
      </c>
      <c r="C34" s="455">
        <f t="shared" si="12"/>
        <v>0</v>
      </c>
      <c r="D34" s="455">
        <f t="shared" si="12"/>
        <v>0</v>
      </c>
      <c r="E34" s="455">
        <f t="shared" si="12"/>
        <v>0</v>
      </c>
      <c r="F34" s="455">
        <f t="shared" si="12"/>
        <v>0</v>
      </c>
      <c r="G34" s="456">
        <f t="shared" si="12"/>
        <v>0</v>
      </c>
    </row>
    <row r="35" spans="1:7" ht="12.75">
      <c r="A35" s="454" t="s">
        <v>204</v>
      </c>
      <c r="B35" s="457"/>
      <c r="C35" s="457"/>
      <c r="D35" s="457"/>
      <c r="E35" s="457"/>
      <c r="F35" s="457"/>
      <c r="G35" s="458"/>
    </row>
    <row r="36" spans="1:7" ht="12.75">
      <c r="A36" s="454" t="s">
        <v>205</v>
      </c>
      <c r="B36" s="457"/>
      <c r="C36" s="457"/>
      <c r="D36" s="457"/>
      <c r="E36" s="457"/>
      <c r="F36" s="457"/>
      <c r="G36" s="458"/>
    </row>
    <row r="37" spans="1:10" ht="12.75">
      <c r="A37" s="451" t="s">
        <v>217</v>
      </c>
      <c r="B37" s="452">
        <f aca="true" t="shared" si="13" ref="B37:G37">B38+B41</f>
        <v>18328</v>
      </c>
      <c r="C37" s="452">
        <f t="shared" si="13"/>
        <v>17830</v>
      </c>
      <c r="D37" s="452">
        <f t="shared" si="13"/>
        <v>239980</v>
      </c>
      <c r="E37" s="452">
        <f t="shared" si="13"/>
        <v>190000</v>
      </c>
      <c r="F37" s="452">
        <f t="shared" si="13"/>
        <v>120100</v>
      </c>
      <c r="G37" s="453">
        <f t="shared" si="13"/>
        <v>20100</v>
      </c>
      <c r="I37" s="158">
        <f>Eelarvearuanne!H91</f>
        <v>18327.61</v>
      </c>
      <c r="J37" s="7">
        <f>Eelarvearuanne!D91</f>
        <v>17830</v>
      </c>
    </row>
    <row r="38" spans="1:7" ht="12.75">
      <c r="A38" s="454" t="s">
        <v>198</v>
      </c>
      <c r="B38" s="455">
        <f aca="true" t="shared" si="14" ref="B38:G38">B39+B40</f>
        <v>17968</v>
      </c>
      <c r="C38" s="455">
        <f t="shared" si="14"/>
        <v>17830</v>
      </c>
      <c r="D38" s="455">
        <f t="shared" si="14"/>
        <v>18660</v>
      </c>
      <c r="E38" s="455">
        <f t="shared" si="14"/>
        <v>19000</v>
      </c>
      <c r="F38" s="455">
        <f t="shared" si="14"/>
        <v>20100</v>
      </c>
      <c r="G38" s="456">
        <f t="shared" si="14"/>
        <v>20100</v>
      </c>
    </row>
    <row r="39" spans="1:7" ht="12.75">
      <c r="A39" s="454" t="s">
        <v>204</v>
      </c>
      <c r="B39" s="457"/>
      <c r="C39" s="457"/>
      <c r="D39" s="457"/>
      <c r="E39" s="457"/>
      <c r="F39" s="457"/>
      <c r="G39" s="458"/>
    </row>
    <row r="40" spans="1:7" ht="12.75">
      <c r="A40" s="454" t="s">
        <v>205</v>
      </c>
      <c r="B40" s="457">
        <v>17968</v>
      </c>
      <c r="C40" s="457">
        <v>17830</v>
      </c>
      <c r="D40" s="457">
        <v>18660</v>
      </c>
      <c r="E40" s="457">
        <v>19000</v>
      </c>
      <c r="F40" s="457">
        <v>20100</v>
      </c>
      <c r="G40" s="458">
        <v>20100</v>
      </c>
    </row>
    <row r="41" spans="1:7" ht="12.75">
      <c r="A41" s="454" t="s">
        <v>199</v>
      </c>
      <c r="B41" s="455">
        <f aca="true" t="shared" si="15" ref="B41:G41">B42+B43</f>
        <v>360</v>
      </c>
      <c r="C41" s="455">
        <f t="shared" si="15"/>
        <v>0</v>
      </c>
      <c r="D41" s="455">
        <f t="shared" si="15"/>
        <v>221320</v>
      </c>
      <c r="E41" s="455">
        <f t="shared" si="15"/>
        <v>171000</v>
      </c>
      <c r="F41" s="455">
        <f t="shared" si="15"/>
        <v>100000</v>
      </c>
      <c r="G41" s="456">
        <f t="shared" si="15"/>
        <v>0</v>
      </c>
    </row>
    <row r="42" spans="1:7" ht="12.75">
      <c r="A42" s="454" t="s">
        <v>204</v>
      </c>
      <c r="B42" s="457"/>
      <c r="C42" s="457"/>
      <c r="D42" s="457">
        <v>201320</v>
      </c>
      <c r="E42" s="457">
        <v>140350</v>
      </c>
      <c r="F42" s="457">
        <v>80000</v>
      </c>
      <c r="G42" s="458"/>
    </row>
    <row r="43" spans="1:7" ht="12.75">
      <c r="A43" s="454" t="s">
        <v>205</v>
      </c>
      <c r="B43" s="457">
        <v>360</v>
      </c>
      <c r="C43" s="457"/>
      <c r="D43" s="457">
        <v>20000</v>
      </c>
      <c r="E43" s="457">
        <v>30650</v>
      </c>
      <c r="F43" s="457">
        <v>20000</v>
      </c>
      <c r="G43" s="458"/>
    </row>
    <row r="44" spans="1:10" ht="12.75">
      <c r="A44" s="451" t="s">
        <v>218</v>
      </c>
      <c r="B44" s="452">
        <f aca="true" t="shared" si="16" ref="B44:G44">B45+B48</f>
        <v>10097</v>
      </c>
      <c r="C44" s="452">
        <f t="shared" si="16"/>
        <v>5200</v>
      </c>
      <c r="D44" s="452">
        <f t="shared" si="16"/>
        <v>75000</v>
      </c>
      <c r="E44" s="452">
        <f t="shared" si="16"/>
        <v>5500</v>
      </c>
      <c r="F44" s="452">
        <f t="shared" si="16"/>
        <v>6000</v>
      </c>
      <c r="G44" s="453">
        <f t="shared" si="16"/>
        <v>6000</v>
      </c>
      <c r="I44" s="158">
        <f>Eelarvearuanne!H98</f>
        <v>10097.41</v>
      </c>
      <c r="J44" s="158">
        <f>Eelarvearuanne!D98</f>
        <v>5200</v>
      </c>
    </row>
    <row r="45" spans="1:7" ht="12.75">
      <c r="A45" s="454" t="s">
        <v>198</v>
      </c>
      <c r="B45" s="455">
        <f aca="true" t="shared" si="17" ref="B45:G45">B46+B47</f>
        <v>3527</v>
      </c>
      <c r="C45" s="455">
        <f t="shared" si="17"/>
        <v>5200</v>
      </c>
      <c r="D45" s="455">
        <f t="shared" si="17"/>
        <v>5000</v>
      </c>
      <c r="E45" s="455">
        <f t="shared" si="17"/>
        <v>5500</v>
      </c>
      <c r="F45" s="455">
        <f t="shared" si="17"/>
        <v>6000</v>
      </c>
      <c r="G45" s="456">
        <f t="shared" si="17"/>
        <v>6000</v>
      </c>
    </row>
    <row r="46" spans="1:7" ht="12.75">
      <c r="A46" s="454" t="s">
        <v>204</v>
      </c>
      <c r="B46" s="457"/>
      <c r="C46" s="457"/>
      <c r="D46" s="457"/>
      <c r="E46" s="457"/>
      <c r="F46" s="457"/>
      <c r="G46" s="458"/>
    </row>
    <row r="47" spans="1:7" ht="12.75">
      <c r="A47" s="454" t="s">
        <v>205</v>
      </c>
      <c r="B47" s="457">
        <v>3527</v>
      </c>
      <c r="C47" s="457">
        <v>5200</v>
      </c>
      <c r="D47" s="457">
        <v>5000</v>
      </c>
      <c r="E47" s="457">
        <v>5500</v>
      </c>
      <c r="F47" s="457">
        <v>6000</v>
      </c>
      <c r="G47" s="458">
        <v>6000</v>
      </c>
    </row>
    <row r="48" spans="1:7" ht="12.75">
      <c r="A48" s="454" t="s">
        <v>199</v>
      </c>
      <c r="B48" s="455">
        <f aca="true" t="shared" si="18" ref="B48:G48">B49+B50</f>
        <v>6570</v>
      </c>
      <c r="C48" s="455">
        <f t="shared" si="18"/>
        <v>0</v>
      </c>
      <c r="D48" s="455">
        <f t="shared" si="18"/>
        <v>70000</v>
      </c>
      <c r="E48" s="455">
        <f t="shared" si="18"/>
        <v>0</v>
      </c>
      <c r="F48" s="455">
        <f t="shared" si="18"/>
        <v>0</v>
      </c>
      <c r="G48" s="456">
        <f t="shared" si="18"/>
        <v>0</v>
      </c>
    </row>
    <row r="49" spans="1:7" ht="12.75">
      <c r="A49" s="454" t="s">
        <v>204</v>
      </c>
      <c r="B49" s="457"/>
      <c r="C49" s="457"/>
      <c r="D49" s="457">
        <v>56000</v>
      </c>
      <c r="E49" s="457"/>
      <c r="F49" s="457"/>
      <c r="G49" s="458"/>
    </row>
    <row r="50" spans="1:7" ht="12.75">
      <c r="A50" s="454" t="s">
        <v>205</v>
      </c>
      <c r="B50" s="457">
        <v>6570</v>
      </c>
      <c r="C50" s="457"/>
      <c r="D50" s="457">
        <v>14000</v>
      </c>
      <c r="E50" s="457"/>
      <c r="F50" s="457"/>
      <c r="G50" s="458"/>
    </row>
    <row r="51" spans="1:10" ht="12.75">
      <c r="A51" s="451" t="s">
        <v>219</v>
      </c>
      <c r="B51" s="452">
        <f aca="true" t="shared" si="19" ref="B51:G51">B52+B55</f>
        <v>80521</v>
      </c>
      <c r="C51" s="452">
        <f t="shared" si="19"/>
        <v>125088</v>
      </c>
      <c r="D51" s="452">
        <f t="shared" si="19"/>
        <v>86949</v>
      </c>
      <c r="E51" s="452">
        <f t="shared" si="19"/>
        <v>102500</v>
      </c>
      <c r="F51" s="452">
        <f t="shared" si="19"/>
        <v>88000</v>
      </c>
      <c r="G51" s="453">
        <f t="shared" si="19"/>
        <v>86000</v>
      </c>
      <c r="I51" s="158">
        <f>Eelarvearuanne!H105</f>
        <v>80520.8</v>
      </c>
      <c r="J51" s="158">
        <f>Eelarvearuanne!D105</f>
        <v>125088</v>
      </c>
    </row>
    <row r="52" spans="1:7" ht="12.75">
      <c r="A52" s="454" t="s">
        <v>198</v>
      </c>
      <c r="B52" s="455">
        <f aca="true" t="shared" si="20" ref="B52:G52">B53+B54</f>
        <v>80521</v>
      </c>
      <c r="C52" s="455">
        <f t="shared" si="20"/>
        <v>84567</v>
      </c>
      <c r="D52" s="455">
        <f t="shared" si="20"/>
        <v>86949</v>
      </c>
      <c r="E52" s="455">
        <f t="shared" si="20"/>
        <v>87500</v>
      </c>
      <c r="F52" s="455">
        <f t="shared" si="20"/>
        <v>88000</v>
      </c>
      <c r="G52" s="456">
        <f t="shared" si="20"/>
        <v>86000</v>
      </c>
    </row>
    <row r="53" spans="1:7" ht="12.75">
      <c r="A53" s="454" t="s">
        <v>204</v>
      </c>
      <c r="B53" s="457"/>
      <c r="C53" s="457"/>
      <c r="D53" s="457"/>
      <c r="E53" s="457"/>
      <c r="F53" s="457"/>
      <c r="G53" s="458"/>
    </row>
    <row r="54" spans="1:7" ht="12.75">
      <c r="A54" s="454" t="s">
        <v>205</v>
      </c>
      <c r="B54" s="457">
        <v>80521</v>
      </c>
      <c r="C54" s="457">
        <v>84567</v>
      </c>
      <c r="D54" s="457">
        <v>86949</v>
      </c>
      <c r="E54" s="457">
        <v>87500</v>
      </c>
      <c r="F54" s="457">
        <v>88000</v>
      </c>
      <c r="G54" s="458">
        <v>86000</v>
      </c>
    </row>
    <row r="55" spans="1:7" ht="12.75">
      <c r="A55" s="454" t="s">
        <v>199</v>
      </c>
      <c r="B55" s="455">
        <f aca="true" t="shared" si="21" ref="B55:G55">B56+B57</f>
        <v>0</v>
      </c>
      <c r="C55" s="455">
        <f t="shared" si="21"/>
        <v>40521</v>
      </c>
      <c r="D55" s="455">
        <f t="shared" si="21"/>
        <v>0</v>
      </c>
      <c r="E55" s="455">
        <f t="shared" si="21"/>
        <v>15000</v>
      </c>
      <c r="F55" s="455">
        <f t="shared" si="21"/>
        <v>0</v>
      </c>
      <c r="G55" s="456">
        <f t="shared" si="21"/>
        <v>0</v>
      </c>
    </row>
    <row r="56" spans="1:7" ht="12.75">
      <c r="A56" s="454" t="s">
        <v>204</v>
      </c>
      <c r="B56" s="457"/>
      <c r="C56" s="457"/>
      <c r="D56" s="457"/>
      <c r="E56" s="457"/>
      <c r="F56" s="457"/>
      <c r="G56" s="458"/>
    </row>
    <row r="57" spans="1:7" ht="12.75">
      <c r="A57" s="454" t="s">
        <v>205</v>
      </c>
      <c r="B57" s="457"/>
      <c r="C57" s="457">
        <v>40521</v>
      </c>
      <c r="D57" s="457"/>
      <c r="E57" s="457">
        <v>15000</v>
      </c>
      <c r="F57" s="457"/>
      <c r="G57" s="458"/>
    </row>
    <row r="58" spans="1:10" ht="12.75">
      <c r="A58" s="451" t="s">
        <v>220</v>
      </c>
      <c r="B58" s="452">
        <f aca="true" t="shared" si="22" ref="B58:G58">B59+B62</f>
        <v>339437</v>
      </c>
      <c r="C58" s="452">
        <f t="shared" si="22"/>
        <v>389375</v>
      </c>
      <c r="D58" s="452">
        <f t="shared" si="22"/>
        <v>431759</v>
      </c>
      <c r="E58" s="452">
        <f t="shared" si="22"/>
        <v>447100</v>
      </c>
      <c r="F58" s="452">
        <f t="shared" si="22"/>
        <v>377100</v>
      </c>
      <c r="G58" s="453">
        <f t="shared" si="22"/>
        <v>377300</v>
      </c>
      <c r="I58" s="158">
        <f>Eelarvearuanne!H129</f>
        <v>339436.81000000006</v>
      </c>
      <c r="J58" s="158">
        <f>Eelarvearuanne!D129</f>
        <v>389375</v>
      </c>
    </row>
    <row r="59" spans="1:7" ht="12.75">
      <c r="A59" s="454" t="s">
        <v>198</v>
      </c>
      <c r="B59" s="455">
        <f aca="true" t="shared" si="23" ref="B59:G59">B60+B61</f>
        <v>339437</v>
      </c>
      <c r="C59" s="455">
        <f t="shared" si="23"/>
        <v>384130</v>
      </c>
      <c r="D59" s="455">
        <f t="shared" si="23"/>
        <v>371759</v>
      </c>
      <c r="E59" s="455">
        <f t="shared" si="23"/>
        <v>377100</v>
      </c>
      <c r="F59" s="455">
        <f t="shared" si="23"/>
        <v>377100</v>
      </c>
      <c r="G59" s="456">
        <f t="shared" si="23"/>
        <v>377300</v>
      </c>
    </row>
    <row r="60" spans="1:10" ht="12.75">
      <c r="A60" s="454" t="s">
        <v>204</v>
      </c>
      <c r="B60" s="457">
        <v>102638</v>
      </c>
      <c r="C60" s="457">
        <v>113063</v>
      </c>
      <c r="D60" s="457">
        <v>111634</v>
      </c>
      <c r="E60" s="457">
        <v>115000</v>
      </c>
      <c r="F60" s="457">
        <v>115000</v>
      </c>
      <c r="G60" s="458">
        <v>115000</v>
      </c>
      <c r="H60" s="6" t="s">
        <v>437</v>
      </c>
      <c r="I60" s="428"/>
      <c r="J60" s="428"/>
    </row>
    <row r="61" spans="1:7" ht="12.75">
      <c r="A61" s="454" t="s">
        <v>205</v>
      </c>
      <c r="B61" s="457">
        <v>236799</v>
      </c>
      <c r="C61" s="457">
        <v>271067</v>
      </c>
      <c r="D61" s="457">
        <v>260125</v>
      </c>
      <c r="E61" s="457">
        <v>262100</v>
      </c>
      <c r="F61" s="457">
        <v>262100</v>
      </c>
      <c r="G61" s="458">
        <v>262300</v>
      </c>
    </row>
    <row r="62" spans="1:7" ht="12.75">
      <c r="A62" s="454" t="s">
        <v>199</v>
      </c>
      <c r="B62" s="455">
        <f aca="true" t="shared" si="24" ref="B62:G62">B63+B64</f>
        <v>0</v>
      </c>
      <c r="C62" s="455">
        <f t="shared" si="24"/>
        <v>5245</v>
      </c>
      <c r="D62" s="455">
        <f t="shared" si="24"/>
        <v>60000</v>
      </c>
      <c r="E62" s="455">
        <f t="shared" si="24"/>
        <v>70000</v>
      </c>
      <c r="F62" s="455">
        <f t="shared" si="24"/>
        <v>0</v>
      </c>
      <c r="G62" s="456">
        <f t="shared" si="24"/>
        <v>0</v>
      </c>
    </row>
    <row r="63" spans="1:10" ht="12.75">
      <c r="A63" s="454" t="s">
        <v>204</v>
      </c>
      <c r="B63" s="457"/>
      <c r="C63" s="457"/>
      <c r="D63" s="457"/>
      <c r="E63" s="457">
        <v>59500</v>
      </c>
      <c r="F63" s="457"/>
      <c r="G63" s="458"/>
      <c r="H63" s="6" t="s">
        <v>443</v>
      </c>
      <c r="I63" s="428"/>
      <c r="J63" s="428"/>
    </row>
    <row r="64" spans="1:7" ht="12.75">
      <c r="A64" s="454" t="s">
        <v>205</v>
      </c>
      <c r="B64" s="457"/>
      <c r="C64" s="457">
        <v>5245</v>
      </c>
      <c r="D64" s="457">
        <v>60000</v>
      </c>
      <c r="E64" s="457">
        <v>10500</v>
      </c>
      <c r="F64" s="457"/>
      <c r="G64" s="458"/>
    </row>
    <row r="65" spans="1:10" ht="12.75">
      <c r="A65" s="451" t="s">
        <v>221</v>
      </c>
      <c r="B65" s="452">
        <f aca="true" t="shared" si="25" ref="B65:G65">B66+B69</f>
        <v>18453</v>
      </c>
      <c r="C65" s="452">
        <f t="shared" si="25"/>
        <v>21612</v>
      </c>
      <c r="D65" s="452">
        <f t="shared" si="25"/>
        <v>24146</v>
      </c>
      <c r="E65" s="452">
        <f t="shared" si="25"/>
        <v>27800</v>
      </c>
      <c r="F65" s="452">
        <f t="shared" si="25"/>
        <v>26400</v>
      </c>
      <c r="G65" s="453">
        <f t="shared" si="25"/>
        <v>26400</v>
      </c>
      <c r="I65" s="158">
        <f>Eelarvearuanne!H143</f>
        <v>18453.420000000002</v>
      </c>
      <c r="J65" s="158">
        <f>Eelarvearuanne!D143</f>
        <v>21612</v>
      </c>
    </row>
    <row r="66" spans="1:7" ht="12.75">
      <c r="A66" s="454" t="s">
        <v>198</v>
      </c>
      <c r="B66" s="455">
        <f aca="true" t="shared" si="26" ref="B66:G66">B67+B68</f>
        <v>18453</v>
      </c>
      <c r="C66" s="455">
        <f t="shared" si="26"/>
        <v>21612</v>
      </c>
      <c r="D66" s="455">
        <f t="shared" si="26"/>
        <v>24146</v>
      </c>
      <c r="E66" s="455">
        <f t="shared" si="26"/>
        <v>27800</v>
      </c>
      <c r="F66" s="455">
        <f t="shared" si="26"/>
        <v>26400</v>
      </c>
      <c r="G66" s="456">
        <f t="shared" si="26"/>
        <v>26400</v>
      </c>
    </row>
    <row r="67" spans="1:10" ht="12.75">
      <c r="A67" s="454" t="s">
        <v>204</v>
      </c>
      <c r="B67" s="457">
        <v>399</v>
      </c>
      <c r="C67" s="457">
        <v>2522</v>
      </c>
      <c r="D67" s="457"/>
      <c r="E67" s="457"/>
      <c r="F67" s="457"/>
      <c r="G67" s="458"/>
      <c r="H67" s="6" t="s">
        <v>436</v>
      </c>
      <c r="I67" s="428"/>
      <c r="J67" s="428"/>
    </row>
    <row r="68" spans="1:7" ht="12.75">
      <c r="A68" s="454" t="s">
        <v>205</v>
      </c>
      <c r="B68" s="457">
        <v>18054</v>
      </c>
      <c r="C68" s="457">
        <v>19090</v>
      </c>
      <c r="D68" s="457">
        <v>24146</v>
      </c>
      <c r="E68" s="457">
        <v>27800</v>
      </c>
      <c r="F68" s="457">
        <v>26400</v>
      </c>
      <c r="G68" s="458">
        <v>26400</v>
      </c>
    </row>
    <row r="69" spans="1:7" ht="12.75">
      <c r="A69" s="454" t="s">
        <v>199</v>
      </c>
      <c r="B69" s="455">
        <f aca="true" t="shared" si="27" ref="B69:G69">B70+B71</f>
        <v>0</v>
      </c>
      <c r="C69" s="455">
        <f t="shared" si="27"/>
        <v>0</v>
      </c>
      <c r="D69" s="455">
        <f t="shared" si="27"/>
        <v>0</v>
      </c>
      <c r="E69" s="455">
        <f t="shared" si="27"/>
        <v>0</v>
      </c>
      <c r="F69" s="455">
        <f t="shared" si="27"/>
        <v>0</v>
      </c>
      <c r="G69" s="456">
        <f t="shared" si="27"/>
        <v>0</v>
      </c>
    </row>
    <row r="70" spans="1:7" ht="12.75">
      <c r="A70" s="454" t="s">
        <v>204</v>
      </c>
      <c r="B70" s="457"/>
      <c r="C70" s="457"/>
      <c r="D70" s="457"/>
      <c r="E70" s="457"/>
      <c r="F70" s="457"/>
      <c r="G70" s="458"/>
    </row>
    <row r="71" spans="1:7" ht="12.75">
      <c r="A71" s="454" t="s">
        <v>205</v>
      </c>
      <c r="B71" s="457"/>
      <c r="C71" s="457"/>
      <c r="D71" s="457"/>
      <c r="E71" s="457"/>
      <c r="F71" s="457"/>
      <c r="G71" s="458"/>
    </row>
    <row r="72" spans="1:10" ht="12.75">
      <c r="A72" s="451" t="s">
        <v>197</v>
      </c>
      <c r="B72" s="452">
        <f aca="true" t="shared" si="28" ref="B72:G73">B65+B58+B51+B44+B37+B30+B23+B16+B9+B2</f>
        <v>692364</v>
      </c>
      <c r="C72" s="452">
        <f t="shared" si="28"/>
        <v>808342</v>
      </c>
      <c r="D72" s="452">
        <f t="shared" si="28"/>
        <v>1166245</v>
      </c>
      <c r="E72" s="452">
        <f t="shared" si="28"/>
        <v>1074800</v>
      </c>
      <c r="F72" s="452">
        <f t="shared" si="28"/>
        <v>1058500</v>
      </c>
      <c r="G72" s="453">
        <f t="shared" si="28"/>
        <v>795500</v>
      </c>
      <c r="I72" s="158">
        <f>Eelarvearuanne!H55</f>
        <v>692363.7600000001</v>
      </c>
      <c r="J72" s="7">
        <f>Eelarvearuanne!D55</f>
        <v>808342</v>
      </c>
    </row>
    <row r="73" spans="1:7" ht="12.75">
      <c r="A73" s="454" t="s">
        <v>198</v>
      </c>
      <c r="B73" s="455">
        <f>B66+B59+B52+B45+B38+B31+B24+B17+B10+B3</f>
        <v>659152</v>
      </c>
      <c r="C73" s="455">
        <f t="shared" si="28"/>
        <v>736963</v>
      </c>
      <c r="D73" s="455">
        <f t="shared" si="28"/>
        <v>733367</v>
      </c>
      <c r="E73" s="455">
        <f t="shared" si="28"/>
        <v>751800</v>
      </c>
      <c r="F73" s="455">
        <f t="shared" si="28"/>
        <v>751000</v>
      </c>
      <c r="G73" s="456">
        <f t="shared" si="28"/>
        <v>748000</v>
      </c>
    </row>
    <row r="74" spans="1:7" ht="12.75">
      <c r="A74" s="454" t="s">
        <v>204</v>
      </c>
      <c r="B74" s="455">
        <f aca="true" t="shared" si="29" ref="B74:G78">B67+B60+B53+B46+B39+B32+B25+B18+B11+B4</f>
        <v>123935</v>
      </c>
      <c r="C74" s="455">
        <f t="shared" si="29"/>
        <v>126154</v>
      </c>
      <c r="D74" s="455">
        <f t="shared" si="29"/>
        <v>122203</v>
      </c>
      <c r="E74" s="455">
        <f t="shared" si="29"/>
        <v>128000</v>
      </c>
      <c r="F74" s="455">
        <f t="shared" si="29"/>
        <v>128000</v>
      </c>
      <c r="G74" s="456">
        <f t="shared" si="29"/>
        <v>128000</v>
      </c>
    </row>
    <row r="75" spans="1:7" ht="12.75">
      <c r="A75" s="454" t="s">
        <v>205</v>
      </c>
      <c r="B75" s="455">
        <f t="shared" si="29"/>
        <v>535217</v>
      </c>
      <c r="C75" s="455">
        <f t="shared" si="29"/>
        <v>610809</v>
      </c>
      <c r="D75" s="455">
        <f t="shared" si="29"/>
        <v>611164</v>
      </c>
      <c r="E75" s="455">
        <f t="shared" si="29"/>
        <v>623800</v>
      </c>
      <c r="F75" s="455">
        <f t="shared" si="29"/>
        <v>623000</v>
      </c>
      <c r="G75" s="456">
        <f t="shared" si="29"/>
        <v>620000</v>
      </c>
    </row>
    <row r="76" spans="1:7" ht="12.75">
      <c r="A76" s="454" t="s">
        <v>199</v>
      </c>
      <c r="B76" s="455">
        <f t="shared" si="29"/>
        <v>33212</v>
      </c>
      <c r="C76" s="455">
        <f t="shared" si="29"/>
        <v>71379</v>
      </c>
      <c r="D76" s="455">
        <f t="shared" si="29"/>
        <v>432878</v>
      </c>
      <c r="E76" s="455">
        <f t="shared" si="29"/>
        <v>323000</v>
      </c>
      <c r="F76" s="455">
        <f t="shared" si="29"/>
        <v>307500</v>
      </c>
      <c r="G76" s="456">
        <f t="shared" si="29"/>
        <v>47500</v>
      </c>
    </row>
    <row r="77" spans="1:7" ht="12.75">
      <c r="A77" s="454" t="s">
        <v>204</v>
      </c>
      <c r="B77" s="455">
        <f t="shared" si="29"/>
        <v>20898</v>
      </c>
      <c r="C77" s="455">
        <f t="shared" si="29"/>
        <v>21000</v>
      </c>
      <c r="D77" s="455">
        <f t="shared" si="29"/>
        <v>299320</v>
      </c>
      <c r="E77" s="455">
        <f t="shared" si="29"/>
        <v>237850</v>
      </c>
      <c r="F77" s="455">
        <f t="shared" si="29"/>
        <v>237000</v>
      </c>
      <c r="G77" s="456">
        <f t="shared" si="29"/>
        <v>21000</v>
      </c>
    </row>
    <row r="78" spans="1:7" ht="13.5" thickBot="1">
      <c r="A78" s="459" t="s">
        <v>205</v>
      </c>
      <c r="B78" s="460">
        <f t="shared" si="29"/>
        <v>12314</v>
      </c>
      <c r="C78" s="460">
        <f t="shared" si="29"/>
        <v>50379</v>
      </c>
      <c r="D78" s="460">
        <f t="shared" si="29"/>
        <v>133558</v>
      </c>
      <c r="E78" s="460">
        <f t="shared" si="29"/>
        <v>85150</v>
      </c>
      <c r="F78" s="460">
        <f t="shared" si="29"/>
        <v>70500</v>
      </c>
      <c r="G78" s="461">
        <f t="shared" si="29"/>
        <v>26500</v>
      </c>
    </row>
    <row r="79" spans="1:10" ht="25.5">
      <c r="A79" s="82" t="s">
        <v>209</v>
      </c>
      <c r="B79" s="81">
        <f>B73-'Strateegia vorm KOV'!B13</f>
        <v>0.39000000001396984</v>
      </c>
      <c r="C79" s="81">
        <f>C73-'Strateegia vorm KOV'!C13</f>
        <v>0.35999999998603016</v>
      </c>
      <c r="D79" s="81">
        <f>D73-'Strateegia vorm KOV'!D13</f>
        <v>0</v>
      </c>
      <c r="E79" s="81">
        <f>E73-'Strateegia vorm KOV'!E13</f>
        <v>0</v>
      </c>
      <c r="F79" s="81">
        <f>F73-'Strateegia vorm KOV'!F13</f>
        <v>0</v>
      </c>
      <c r="G79" s="81">
        <f>G73-'Strateegia vorm KOV'!G13</f>
        <v>0</v>
      </c>
      <c r="H79" s="417" t="s">
        <v>358</v>
      </c>
      <c r="I79"/>
      <c r="J79"/>
    </row>
    <row r="80" spans="1:10" ht="25.5">
      <c r="A80" s="82" t="s">
        <v>210</v>
      </c>
      <c r="B80" s="81">
        <f>B76+'Strateegia vorm KOV'!B23+'Strateegia vorm KOV'!B26+'Strateegia vorm KOV'!B28+'Strateegia vorm KOV'!B30+'Strateegia vorm KOV'!B32</f>
        <v>-0.14999999999827196</v>
      </c>
      <c r="C80" s="81">
        <f>C76+('Strateegia vorm KOV'!C23+'Strateegia vorm KOV'!C26+'Strateegia vorm KOV'!C28+'Strateegia vorm KOV'!C30+'Strateegia vorm KOV'!C32)</f>
        <v>-0.3600000000005821</v>
      </c>
      <c r="D80" s="81">
        <f>D76+('Strateegia vorm KOV'!D23+'Strateegia vorm KOV'!D26+'Strateegia vorm KOV'!D28+'Strateegia vorm KOV'!D30+'Strateegia vorm KOV'!D32)</f>
        <v>0</v>
      </c>
      <c r="E80" s="81">
        <f>E76+('Strateegia vorm KOV'!E23+'Strateegia vorm KOV'!E26+'Strateegia vorm KOV'!E28+'Strateegia vorm KOV'!E30+'Strateegia vorm KOV'!E32)</f>
        <v>0</v>
      </c>
      <c r="F80" s="81">
        <f>F76+('Strateegia vorm KOV'!F23+'Strateegia vorm KOV'!F26+'Strateegia vorm KOV'!F28+'Strateegia vorm KOV'!F30+'Strateegia vorm KOV'!F32)</f>
        <v>0</v>
      </c>
      <c r="G80" s="81">
        <f>G76+('Strateegia vorm KOV'!G23+'Strateegia vorm KOV'!G26+'Strateegia vorm KOV'!G28+'Strateegia vorm KOV'!G30+'Strateegia vorm KOV'!G32)</f>
        <v>0</v>
      </c>
      <c r="H80" s="417" t="s">
        <v>358</v>
      </c>
      <c r="I80"/>
      <c r="J80"/>
    </row>
    <row r="81" ht="12.75">
      <c r="A81" s="6" t="s">
        <v>211</v>
      </c>
    </row>
    <row r="83" ht="13.5" thickBot="1">
      <c r="A83" s="1" t="s">
        <v>208</v>
      </c>
    </row>
    <row r="84" spans="1:7" ht="40.5" customHeight="1" thickBot="1">
      <c r="A84" s="2" t="s">
        <v>207</v>
      </c>
      <c r="B84" s="418" t="s">
        <v>464</v>
      </c>
      <c r="C84" s="418" t="s">
        <v>465</v>
      </c>
      <c r="D84" s="418" t="s">
        <v>451</v>
      </c>
      <c r="E84" s="418" t="s">
        <v>452</v>
      </c>
      <c r="F84" s="418" t="s">
        <v>453</v>
      </c>
      <c r="G84" s="418" t="s">
        <v>466</v>
      </c>
    </row>
    <row r="85" spans="1:10" s="6" customFormat="1" ht="12.75">
      <c r="A85" s="78" t="s">
        <v>159</v>
      </c>
      <c r="B85" s="41">
        <f aca="true" t="shared" si="30" ref="B85:G85">B86+B87</f>
        <v>134843</v>
      </c>
      <c r="C85" s="41">
        <f t="shared" si="30"/>
        <v>153357</v>
      </c>
      <c r="D85" s="41">
        <f t="shared" si="30"/>
        <v>159094</v>
      </c>
      <c r="E85" s="41">
        <f t="shared" si="30"/>
        <v>161500</v>
      </c>
      <c r="F85" s="41">
        <f t="shared" si="30"/>
        <v>160400</v>
      </c>
      <c r="G85" s="42">
        <f t="shared" si="30"/>
        <v>158700</v>
      </c>
      <c r="I85" s="428"/>
      <c r="J85" s="428"/>
    </row>
    <row r="86" spans="1:10" s="6" customFormat="1" ht="12.75">
      <c r="A86" s="77" t="s">
        <v>198</v>
      </c>
      <c r="B86" s="52">
        <f aca="true" t="shared" si="31" ref="B86:G86">B5</f>
        <v>132204</v>
      </c>
      <c r="C86" s="52">
        <f t="shared" si="31"/>
        <v>151011</v>
      </c>
      <c r="D86" s="52">
        <f t="shared" si="31"/>
        <v>158536</v>
      </c>
      <c r="E86" s="52">
        <f t="shared" si="31"/>
        <v>160500</v>
      </c>
      <c r="F86" s="52">
        <f t="shared" si="31"/>
        <v>158900</v>
      </c>
      <c r="G86" s="52">
        <f t="shared" si="31"/>
        <v>157200</v>
      </c>
      <c r="I86" s="428"/>
      <c r="J86" s="428"/>
    </row>
    <row r="87" spans="1:7" ht="12.75">
      <c r="A87" s="77" t="s">
        <v>199</v>
      </c>
      <c r="B87" s="52">
        <f aca="true" t="shared" si="32" ref="B87:G87">B8</f>
        <v>2639</v>
      </c>
      <c r="C87" s="52">
        <f t="shared" si="32"/>
        <v>2346</v>
      </c>
      <c r="D87" s="52">
        <f t="shared" si="32"/>
        <v>558</v>
      </c>
      <c r="E87" s="52">
        <f t="shared" si="32"/>
        <v>1000</v>
      </c>
      <c r="F87" s="52">
        <f t="shared" si="32"/>
        <v>1500</v>
      </c>
      <c r="G87" s="52">
        <f t="shared" si="32"/>
        <v>1500</v>
      </c>
    </row>
    <row r="88" spans="1:7" ht="12.75">
      <c r="A88" s="78" t="s">
        <v>152</v>
      </c>
      <c r="B88" s="41">
        <f aca="true" t="shared" si="33" ref="B88:G88">B89+B90</f>
        <v>0</v>
      </c>
      <c r="C88" s="41">
        <f t="shared" si="33"/>
        <v>0</v>
      </c>
      <c r="D88" s="41">
        <f t="shared" si="33"/>
        <v>0</v>
      </c>
      <c r="E88" s="41">
        <f t="shared" si="33"/>
        <v>0</v>
      </c>
      <c r="F88" s="41">
        <f t="shared" si="33"/>
        <v>0</v>
      </c>
      <c r="G88" s="42">
        <f t="shared" si="33"/>
        <v>0</v>
      </c>
    </row>
    <row r="89" spans="1:7" ht="12.75">
      <c r="A89" s="77" t="s">
        <v>198</v>
      </c>
      <c r="B89" s="52">
        <f aca="true" t="shared" si="34" ref="B89:G89">B12</f>
        <v>0</v>
      </c>
      <c r="C89" s="52">
        <f t="shared" si="34"/>
        <v>0</v>
      </c>
      <c r="D89" s="52">
        <f t="shared" si="34"/>
        <v>0</v>
      </c>
      <c r="E89" s="52">
        <f t="shared" si="34"/>
        <v>0</v>
      </c>
      <c r="F89" s="52">
        <f t="shared" si="34"/>
        <v>0</v>
      </c>
      <c r="G89" s="52">
        <f t="shared" si="34"/>
        <v>0</v>
      </c>
    </row>
    <row r="90" spans="1:7" ht="12.75">
      <c r="A90" s="77" t="s">
        <v>199</v>
      </c>
      <c r="B90" s="52">
        <f aca="true" t="shared" si="35" ref="B90:G90">B15</f>
        <v>0</v>
      </c>
      <c r="C90" s="52">
        <f t="shared" si="35"/>
        <v>0</v>
      </c>
      <c r="D90" s="52">
        <f t="shared" si="35"/>
        <v>0</v>
      </c>
      <c r="E90" s="52">
        <f t="shared" si="35"/>
        <v>0</v>
      </c>
      <c r="F90" s="52">
        <f t="shared" si="35"/>
        <v>0</v>
      </c>
      <c r="G90" s="52">
        <f t="shared" si="35"/>
        <v>0</v>
      </c>
    </row>
    <row r="91" spans="1:7" ht="12.75">
      <c r="A91" s="78" t="s">
        <v>151</v>
      </c>
      <c r="B91" s="41">
        <f aca="true" t="shared" si="36" ref="B91:G91">B92+B93</f>
        <v>7114</v>
      </c>
      <c r="C91" s="41">
        <f t="shared" si="36"/>
        <v>9000</v>
      </c>
      <c r="D91" s="41">
        <f t="shared" si="36"/>
        <v>4047</v>
      </c>
      <c r="E91" s="41">
        <f t="shared" si="36"/>
        <v>4500</v>
      </c>
      <c r="F91" s="41">
        <f t="shared" si="36"/>
        <v>4500</v>
      </c>
      <c r="G91" s="42">
        <f t="shared" si="36"/>
        <v>4500</v>
      </c>
    </row>
    <row r="92" spans="1:7" ht="12.75">
      <c r="A92" s="77" t="s">
        <v>198</v>
      </c>
      <c r="B92" s="52">
        <f aca="true" t="shared" si="37" ref="B92:G92">B19</f>
        <v>7114</v>
      </c>
      <c r="C92" s="52">
        <f t="shared" si="37"/>
        <v>9000</v>
      </c>
      <c r="D92" s="52">
        <f t="shared" si="37"/>
        <v>4047</v>
      </c>
      <c r="E92" s="52">
        <f t="shared" si="37"/>
        <v>4500</v>
      </c>
      <c r="F92" s="52">
        <f t="shared" si="37"/>
        <v>4500</v>
      </c>
      <c r="G92" s="52">
        <f t="shared" si="37"/>
        <v>4500</v>
      </c>
    </row>
    <row r="93" spans="1:7" ht="12.75">
      <c r="A93" s="77" t="s">
        <v>199</v>
      </c>
      <c r="B93" s="52">
        <f aca="true" t="shared" si="38" ref="B93:G93">B22</f>
        <v>0</v>
      </c>
      <c r="C93" s="52">
        <f t="shared" si="38"/>
        <v>0</v>
      </c>
      <c r="D93" s="52">
        <f t="shared" si="38"/>
        <v>0</v>
      </c>
      <c r="E93" s="52">
        <f t="shared" si="38"/>
        <v>0</v>
      </c>
      <c r="F93" s="52">
        <f t="shared" si="38"/>
        <v>0</v>
      </c>
      <c r="G93" s="52">
        <f t="shared" si="38"/>
        <v>0</v>
      </c>
    </row>
    <row r="94" spans="1:7" ht="12.75">
      <c r="A94" s="78" t="s">
        <v>147</v>
      </c>
      <c r="B94" s="41">
        <f aca="true" t="shared" si="39" ref="B94:G94">B95+B96</f>
        <v>33147</v>
      </c>
      <c r="C94" s="41">
        <f t="shared" si="39"/>
        <v>45667</v>
      </c>
      <c r="D94" s="41">
        <f t="shared" si="39"/>
        <v>80111</v>
      </c>
      <c r="E94" s="41">
        <f t="shared" si="39"/>
        <v>71900</v>
      </c>
      <c r="F94" s="41">
        <f t="shared" si="39"/>
        <v>93000</v>
      </c>
      <c r="G94" s="42">
        <f t="shared" si="39"/>
        <v>70500</v>
      </c>
    </row>
    <row r="95" spans="1:7" ht="12.75">
      <c r="A95" s="77" t="s">
        <v>198</v>
      </c>
      <c r="B95" s="52">
        <f aca="true" t="shared" si="40" ref="B95:G95">B26</f>
        <v>30402</v>
      </c>
      <c r="C95" s="52">
        <f t="shared" si="40"/>
        <v>43400</v>
      </c>
      <c r="D95" s="52">
        <f t="shared" si="40"/>
        <v>41111</v>
      </c>
      <c r="E95" s="52">
        <f t="shared" si="40"/>
        <v>43900</v>
      </c>
      <c r="F95" s="52">
        <f t="shared" si="40"/>
        <v>44000</v>
      </c>
      <c r="G95" s="52">
        <f t="shared" si="40"/>
        <v>45500</v>
      </c>
    </row>
    <row r="96" spans="1:7" ht="12.75">
      <c r="A96" s="77" t="s">
        <v>199</v>
      </c>
      <c r="B96" s="52">
        <f aca="true" t="shared" si="41" ref="B96:G96">B29</f>
        <v>2745</v>
      </c>
      <c r="C96" s="52">
        <f t="shared" si="41"/>
        <v>2267</v>
      </c>
      <c r="D96" s="52">
        <f t="shared" si="41"/>
        <v>39000</v>
      </c>
      <c r="E96" s="52">
        <f t="shared" si="41"/>
        <v>28000</v>
      </c>
      <c r="F96" s="52">
        <f t="shared" si="41"/>
        <v>49000</v>
      </c>
      <c r="G96" s="52">
        <f t="shared" si="41"/>
        <v>25000</v>
      </c>
    </row>
    <row r="97" spans="1:7" ht="12.75">
      <c r="A97" s="78" t="s">
        <v>132</v>
      </c>
      <c r="B97" s="41">
        <f aca="true" t="shared" si="42" ref="B97:G97">B98+B99</f>
        <v>8628</v>
      </c>
      <c r="C97" s="41">
        <f t="shared" si="42"/>
        <v>9644</v>
      </c>
      <c r="D97" s="41">
        <f t="shared" si="42"/>
        <v>12590</v>
      </c>
      <c r="E97" s="41">
        <f t="shared" si="42"/>
        <v>13000</v>
      </c>
      <c r="F97" s="41">
        <f t="shared" si="42"/>
        <v>13000</v>
      </c>
      <c r="G97" s="42">
        <f t="shared" si="42"/>
        <v>12000</v>
      </c>
    </row>
    <row r="98" spans="1:7" ht="12.75">
      <c r="A98" s="77" t="s">
        <v>198</v>
      </c>
      <c r="B98" s="52">
        <f aca="true" t="shared" si="43" ref="B98:G98">B33</f>
        <v>8628</v>
      </c>
      <c r="C98" s="52">
        <f t="shared" si="43"/>
        <v>9644</v>
      </c>
      <c r="D98" s="52">
        <f t="shared" si="43"/>
        <v>12590</v>
      </c>
      <c r="E98" s="52">
        <f t="shared" si="43"/>
        <v>13000</v>
      </c>
      <c r="F98" s="52">
        <f t="shared" si="43"/>
        <v>13000</v>
      </c>
      <c r="G98" s="52">
        <f t="shared" si="43"/>
        <v>12000</v>
      </c>
    </row>
    <row r="99" spans="1:7" ht="12.75">
      <c r="A99" s="77" t="s">
        <v>199</v>
      </c>
      <c r="B99" s="52">
        <f aca="true" t="shared" si="44" ref="B99:G99">B36</f>
        <v>0</v>
      </c>
      <c r="C99" s="52">
        <f t="shared" si="44"/>
        <v>0</v>
      </c>
      <c r="D99" s="52">
        <f t="shared" si="44"/>
        <v>0</v>
      </c>
      <c r="E99" s="52">
        <f t="shared" si="44"/>
        <v>0</v>
      </c>
      <c r="F99" s="52">
        <f t="shared" si="44"/>
        <v>0</v>
      </c>
      <c r="G99" s="52">
        <f t="shared" si="44"/>
        <v>0</v>
      </c>
    </row>
    <row r="100" spans="1:7" ht="12.75">
      <c r="A100" s="78" t="s">
        <v>126</v>
      </c>
      <c r="B100" s="41">
        <f aca="true" t="shared" si="45" ref="B100:G100">B101+B102</f>
        <v>18328</v>
      </c>
      <c r="C100" s="41">
        <f t="shared" si="45"/>
        <v>17830</v>
      </c>
      <c r="D100" s="41">
        <f t="shared" si="45"/>
        <v>38660</v>
      </c>
      <c r="E100" s="41">
        <f t="shared" si="45"/>
        <v>49650</v>
      </c>
      <c r="F100" s="41">
        <f t="shared" si="45"/>
        <v>40100</v>
      </c>
      <c r="G100" s="42">
        <f t="shared" si="45"/>
        <v>20100</v>
      </c>
    </row>
    <row r="101" spans="1:7" ht="12.75">
      <c r="A101" s="77" t="s">
        <v>198</v>
      </c>
      <c r="B101" s="52">
        <f aca="true" t="shared" si="46" ref="B101:G101">B40</f>
        <v>17968</v>
      </c>
      <c r="C101" s="52">
        <f t="shared" si="46"/>
        <v>17830</v>
      </c>
      <c r="D101" s="52">
        <f t="shared" si="46"/>
        <v>18660</v>
      </c>
      <c r="E101" s="52">
        <f t="shared" si="46"/>
        <v>19000</v>
      </c>
      <c r="F101" s="52">
        <f t="shared" si="46"/>
        <v>20100</v>
      </c>
      <c r="G101" s="52">
        <f t="shared" si="46"/>
        <v>20100</v>
      </c>
    </row>
    <row r="102" spans="1:7" ht="12.75">
      <c r="A102" s="77" t="s">
        <v>199</v>
      </c>
      <c r="B102" s="52">
        <f aca="true" t="shared" si="47" ref="B102:G102">B43</f>
        <v>360</v>
      </c>
      <c r="C102" s="52">
        <f t="shared" si="47"/>
        <v>0</v>
      </c>
      <c r="D102" s="52">
        <f t="shared" si="47"/>
        <v>20000</v>
      </c>
      <c r="E102" s="52">
        <f t="shared" si="47"/>
        <v>30650</v>
      </c>
      <c r="F102" s="52">
        <f t="shared" si="47"/>
        <v>20000</v>
      </c>
      <c r="G102" s="52">
        <f t="shared" si="47"/>
        <v>0</v>
      </c>
    </row>
    <row r="103" spans="1:7" ht="12.75">
      <c r="A103" s="78" t="s">
        <v>119</v>
      </c>
      <c r="B103" s="41">
        <f aca="true" t="shared" si="48" ref="B103:G103">B104+B105</f>
        <v>10097</v>
      </c>
      <c r="C103" s="41">
        <f t="shared" si="48"/>
        <v>5200</v>
      </c>
      <c r="D103" s="41">
        <f t="shared" si="48"/>
        <v>19000</v>
      </c>
      <c r="E103" s="41">
        <f t="shared" si="48"/>
        <v>5500</v>
      </c>
      <c r="F103" s="41">
        <f t="shared" si="48"/>
        <v>6000</v>
      </c>
      <c r="G103" s="42">
        <f t="shared" si="48"/>
        <v>6000</v>
      </c>
    </row>
    <row r="104" spans="1:7" ht="12.75">
      <c r="A104" s="77" t="s">
        <v>198</v>
      </c>
      <c r="B104" s="52">
        <f aca="true" t="shared" si="49" ref="B104:G104">B47</f>
        <v>3527</v>
      </c>
      <c r="C104" s="52">
        <f t="shared" si="49"/>
        <v>5200</v>
      </c>
      <c r="D104" s="52">
        <f t="shared" si="49"/>
        <v>5000</v>
      </c>
      <c r="E104" s="52">
        <f t="shared" si="49"/>
        <v>5500</v>
      </c>
      <c r="F104" s="52">
        <f t="shared" si="49"/>
        <v>6000</v>
      </c>
      <c r="G104" s="52">
        <f t="shared" si="49"/>
        <v>6000</v>
      </c>
    </row>
    <row r="105" spans="1:7" ht="12.75">
      <c r="A105" s="77" t="s">
        <v>199</v>
      </c>
      <c r="B105" s="52">
        <f aca="true" t="shared" si="50" ref="B105:G105">B50</f>
        <v>6570</v>
      </c>
      <c r="C105" s="52">
        <f t="shared" si="50"/>
        <v>0</v>
      </c>
      <c r="D105" s="52">
        <f t="shared" si="50"/>
        <v>14000</v>
      </c>
      <c r="E105" s="52">
        <f t="shared" si="50"/>
        <v>0</v>
      </c>
      <c r="F105" s="52">
        <f t="shared" si="50"/>
        <v>0</v>
      </c>
      <c r="G105" s="52">
        <f t="shared" si="50"/>
        <v>0</v>
      </c>
    </row>
    <row r="106" spans="1:7" ht="12.75">
      <c r="A106" s="78" t="s">
        <v>112</v>
      </c>
      <c r="B106" s="41">
        <f aca="true" t="shared" si="51" ref="B106:G106">B107+B108</f>
        <v>80521</v>
      </c>
      <c r="C106" s="41">
        <f t="shared" si="51"/>
        <v>125088</v>
      </c>
      <c r="D106" s="41">
        <f t="shared" si="51"/>
        <v>86949</v>
      </c>
      <c r="E106" s="41">
        <f t="shared" si="51"/>
        <v>102500</v>
      </c>
      <c r="F106" s="41">
        <f t="shared" si="51"/>
        <v>88000</v>
      </c>
      <c r="G106" s="42">
        <f t="shared" si="51"/>
        <v>86000</v>
      </c>
    </row>
    <row r="107" spans="1:7" ht="12.75">
      <c r="A107" s="77" t="s">
        <v>198</v>
      </c>
      <c r="B107" s="52">
        <f aca="true" t="shared" si="52" ref="B107:G107">B54</f>
        <v>80521</v>
      </c>
      <c r="C107" s="52">
        <f t="shared" si="52"/>
        <v>84567</v>
      </c>
      <c r="D107" s="52">
        <f t="shared" si="52"/>
        <v>86949</v>
      </c>
      <c r="E107" s="52">
        <f t="shared" si="52"/>
        <v>87500</v>
      </c>
      <c r="F107" s="52">
        <f t="shared" si="52"/>
        <v>88000</v>
      </c>
      <c r="G107" s="52">
        <f t="shared" si="52"/>
        <v>86000</v>
      </c>
    </row>
    <row r="108" spans="1:7" ht="12.75">
      <c r="A108" s="77" t="s">
        <v>199</v>
      </c>
      <c r="B108" s="52">
        <f aca="true" t="shared" si="53" ref="B108:G108">B57</f>
        <v>0</v>
      </c>
      <c r="C108" s="52">
        <f t="shared" si="53"/>
        <v>40521</v>
      </c>
      <c r="D108" s="52">
        <f t="shared" si="53"/>
        <v>0</v>
      </c>
      <c r="E108" s="52">
        <f t="shared" si="53"/>
        <v>15000</v>
      </c>
      <c r="F108" s="52">
        <f t="shared" si="53"/>
        <v>0</v>
      </c>
      <c r="G108" s="52">
        <f t="shared" si="53"/>
        <v>0</v>
      </c>
    </row>
    <row r="109" spans="1:7" ht="12.75">
      <c r="A109" s="78" t="s">
        <v>90</v>
      </c>
      <c r="B109" s="41">
        <f aca="true" t="shared" si="54" ref="B109:G109">B110+B111</f>
        <v>236799</v>
      </c>
      <c r="C109" s="41">
        <f t="shared" si="54"/>
        <v>276312</v>
      </c>
      <c r="D109" s="41">
        <f t="shared" si="54"/>
        <v>320125</v>
      </c>
      <c r="E109" s="41">
        <f t="shared" si="54"/>
        <v>272600</v>
      </c>
      <c r="F109" s="41">
        <f t="shared" si="54"/>
        <v>262100</v>
      </c>
      <c r="G109" s="42">
        <f t="shared" si="54"/>
        <v>262300</v>
      </c>
    </row>
    <row r="110" spans="1:7" ht="12.75">
      <c r="A110" s="77" t="s">
        <v>198</v>
      </c>
      <c r="B110" s="52">
        <f aca="true" t="shared" si="55" ref="B110:G110">B61</f>
        <v>236799</v>
      </c>
      <c r="C110" s="52">
        <f t="shared" si="55"/>
        <v>271067</v>
      </c>
      <c r="D110" s="52">
        <f t="shared" si="55"/>
        <v>260125</v>
      </c>
      <c r="E110" s="52">
        <f t="shared" si="55"/>
        <v>262100</v>
      </c>
      <c r="F110" s="52">
        <f t="shared" si="55"/>
        <v>262100</v>
      </c>
      <c r="G110" s="52">
        <f t="shared" si="55"/>
        <v>262300</v>
      </c>
    </row>
    <row r="111" spans="1:7" ht="12.75">
      <c r="A111" s="77" t="s">
        <v>199</v>
      </c>
      <c r="B111" s="52">
        <f aca="true" t="shared" si="56" ref="B111:G111">B64</f>
        <v>0</v>
      </c>
      <c r="C111" s="52">
        <f t="shared" si="56"/>
        <v>5245</v>
      </c>
      <c r="D111" s="52">
        <f t="shared" si="56"/>
        <v>60000</v>
      </c>
      <c r="E111" s="52">
        <f t="shared" si="56"/>
        <v>10500</v>
      </c>
      <c r="F111" s="52">
        <f t="shared" si="56"/>
        <v>0</v>
      </c>
      <c r="G111" s="52">
        <f t="shared" si="56"/>
        <v>0</v>
      </c>
    </row>
    <row r="112" spans="1:7" ht="12.75">
      <c r="A112" s="78" t="s">
        <v>80</v>
      </c>
      <c r="B112" s="41">
        <f aca="true" t="shared" si="57" ref="B112:G112">B113+B114</f>
        <v>18054</v>
      </c>
      <c r="C112" s="41">
        <f t="shared" si="57"/>
        <v>19090</v>
      </c>
      <c r="D112" s="41">
        <f t="shared" si="57"/>
        <v>24146</v>
      </c>
      <c r="E112" s="41">
        <f t="shared" si="57"/>
        <v>27800</v>
      </c>
      <c r="F112" s="41">
        <f t="shared" si="57"/>
        <v>26400</v>
      </c>
      <c r="G112" s="42">
        <f t="shared" si="57"/>
        <v>26400</v>
      </c>
    </row>
    <row r="113" spans="1:7" ht="12.75">
      <c r="A113" s="77" t="s">
        <v>198</v>
      </c>
      <c r="B113" s="52">
        <f aca="true" t="shared" si="58" ref="B113:G113">B68</f>
        <v>18054</v>
      </c>
      <c r="C113" s="52">
        <f t="shared" si="58"/>
        <v>19090</v>
      </c>
      <c r="D113" s="52">
        <f t="shared" si="58"/>
        <v>24146</v>
      </c>
      <c r="E113" s="52">
        <f t="shared" si="58"/>
        <v>27800</v>
      </c>
      <c r="F113" s="52">
        <f t="shared" si="58"/>
        <v>26400</v>
      </c>
      <c r="G113" s="52">
        <f t="shared" si="58"/>
        <v>26400</v>
      </c>
    </row>
    <row r="114" spans="1:7" ht="12.75">
      <c r="A114" s="77" t="s">
        <v>199</v>
      </c>
      <c r="B114" s="52">
        <f aca="true" t="shared" si="59" ref="B114:G114">B71</f>
        <v>0</v>
      </c>
      <c r="C114" s="52">
        <f t="shared" si="59"/>
        <v>0</v>
      </c>
      <c r="D114" s="52">
        <f t="shared" si="59"/>
        <v>0</v>
      </c>
      <c r="E114" s="52">
        <f t="shared" si="59"/>
        <v>0</v>
      </c>
      <c r="F114" s="52">
        <f t="shared" si="59"/>
        <v>0</v>
      </c>
      <c r="G114" s="52">
        <f t="shared" si="59"/>
        <v>0</v>
      </c>
    </row>
    <row r="115" spans="1:7" ht="12.75">
      <c r="A115" s="78" t="s">
        <v>197</v>
      </c>
      <c r="B115" s="41">
        <f aca="true" t="shared" si="60" ref="B115:G117">B112+B109+B106+B103+B100+B97+B94+B91+B88+B85</f>
        <v>547531</v>
      </c>
      <c r="C115" s="41">
        <f t="shared" si="60"/>
        <v>661188</v>
      </c>
      <c r="D115" s="41">
        <f t="shared" si="60"/>
        <v>744722</v>
      </c>
      <c r="E115" s="41">
        <f t="shared" si="60"/>
        <v>708950</v>
      </c>
      <c r="F115" s="41">
        <f t="shared" si="60"/>
        <v>693500</v>
      </c>
      <c r="G115" s="42">
        <f t="shared" si="60"/>
        <v>646500</v>
      </c>
    </row>
    <row r="116" spans="1:7" ht="12.75">
      <c r="A116" s="77" t="s">
        <v>198</v>
      </c>
      <c r="B116" s="52">
        <f t="shared" si="60"/>
        <v>535217</v>
      </c>
      <c r="C116" s="52">
        <f t="shared" si="60"/>
        <v>610809</v>
      </c>
      <c r="D116" s="52">
        <f t="shared" si="60"/>
        <v>611164</v>
      </c>
      <c r="E116" s="52">
        <f t="shared" si="60"/>
        <v>623800</v>
      </c>
      <c r="F116" s="52">
        <f t="shared" si="60"/>
        <v>623000</v>
      </c>
      <c r="G116" s="53">
        <f t="shared" si="60"/>
        <v>620000</v>
      </c>
    </row>
    <row r="117" spans="1:7" ht="13.5" thickBot="1">
      <c r="A117" s="79" t="s">
        <v>199</v>
      </c>
      <c r="B117" s="55">
        <f t="shared" si="60"/>
        <v>12314</v>
      </c>
      <c r="C117" s="55">
        <f t="shared" si="60"/>
        <v>50379</v>
      </c>
      <c r="D117" s="55">
        <f t="shared" si="60"/>
        <v>133558</v>
      </c>
      <c r="E117" s="55">
        <f t="shared" si="60"/>
        <v>85150</v>
      </c>
      <c r="F117" s="55">
        <f t="shared" si="60"/>
        <v>70500</v>
      </c>
      <c r="G117" s="56">
        <f t="shared" si="60"/>
        <v>26500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41" sqref="B241:G241"/>
    </sheetView>
  </sheetViews>
  <sheetFormatPr defaultColWidth="9.140625" defaultRowHeight="12.75" outlineLevelRow="1"/>
  <cols>
    <col min="1" max="1" width="45.00390625" style="9" customWidth="1"/>
    <col min="2" max="2" width="10.00390625" style="9" customWidth="1"/>
    <col min="3" max="3" width="9.7109375" style="9" customWidth="1"/>
    <col min="4" max="4" width="9.57421875" style="9" customWidth="1"/>
    <col min="5" max="5" width="10.28125" style="9" customWidth="1"/>
    <col min="6" max="6" width="10.421875" style="9" customWidth="1"/>
    <col min="7" max="7" width="9.57421875" style="9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thickBot="1">
      <c r="A1" s="2" t="s">
        <v>21</v>
      </c>
      <c r="B1" s="418" t="s">
        <v>464</v>
      </c>
      <c r="C1" s="418" t="s">
        <v>465</v>
      </c>
      <c r="D1" s="418" t="s">
        <v>451</v>
      </c>
      <c r="E1" s="418" t="s">
        <v>452</v>
      </c>
      <c r="F1" s="418" t="s">
        <v>453</v>
      </c>
      <c r="G1" s="418" t="s">
        <v>466</v>
      </c>
      <c r="H1" s="5"/>
    </row>
    <row r="2" spans="1:7" ht="15" customHeight="1" outlineLevel="1">
      <c r="A2" s="352" t="s">
        <v>386</v>
      </c>
      <c r="B2" s="353"/>
      <c r="C2" s="353"/>
      <c r="D2" s="353"/>
      <c r="E2" s="353"/>
      <c r="F2" s="353"/>
      <c r="G2" s="354"/>
    </row>
    <row r="3" spans="1:8" ht="12.75" outlineLevel="1">
      <c r="A3" s="355" t="s">
        <v>387</v>
      </c>
      <c r="B3" s="353"/>
      <c r="C3" s="353"/>
      <c r="D3" s="353"/>
      <c r="E3" s="353"/>
      <c r="F3" s="353"/>
      <c r="G3" s="354"/>
      <c r="H3" s="420" t="s">
        <v>458</v>
      </c>
    </row>
    <row r="4" spans="1:9" ht="12.75" outlineLevel="1">
      <c r="A4" s="399" t="s">
        <v>430</v>
      </c>
      <c r="B4" s="386"/>
      <c r="C4" s="386"/>
      <c r="D4" s="386"/>
      <c r="E4" s="386"/>
      <c r="F4" s="386"/>
      <c r="G4" s="387"/>
      <c r="H4" s="384" t="s">
        <v>432</v>
      </c>
      <c r="I4" s="6"/>
    </row>
    <row r="5" spans="1:9" ht="12.75" outlineLevel="1">
      <c r="A5" s="355" t="s">
        <v>388</v>
      </c>
      <c r="B5" s="356"/>
      <c r="C5" s="357"/>
      <c r="D5" s="357"/>
      <c r="E5" s="357"/>
      <c r="F5" s="357"/>
      <c r="G5" s="358"/>
      <c r="H5" s="235" t="s">
        <v>389</v>
      </c>
      <c r="I5" s="6" t="s">
        <v>444</v>
      </c>
    </row>
    <row r="6" spans="1:7" ht="12.75" outlineLevel="1">
      <c r="A6" s="359" t="s">
        <v>390</v>
      </c>
      <c r="B6" s="360"/>
      <c r="C6" s="360"/>
      <c r="D6" s="360"/>
      <c r="E6" s="360"/>
      <c r="F6" s="360"/>
      <c r="G6" s="361"/>
    </row>
    <row r="7" spans="1:9" ht="12.75" outlineLevel="1">
      <c r="A7" s="362" t="s">
        <v>391</v>
      </c>
      <c r="B7" s="363"/>
      <c r="C7" s="226"/>
      <c r="D7" s="226"/>
      <c r="E7" s="226"/>
      <c r="F7" s="226"/>
      <c r="G7" s="227"/>
      <c r="H7" s="420" t="s">
        <v>458</v>
      </c>
      <c r="I7" s="6"/>
    </row>
    <row r="8" spans="1:10" ht="12.75" outlineLevel="1">
      <c r="A8" s="364" t="s">
        <v>392</v>
      </c>
      <c r="B8" s="356"/>
      <c r="C8" s="228"/>
      <c r="D8" s="228"/>
      <c r="E8" s="228"/>
      <c r="F8" s="228"/>
      <c r="G8" s="229"/>
      <c r="H8" s="232" t="s">
        <v>399</v>
      </c>
      <c r="I8" s="6" t="s">
        <v>444</v>
      </c>
      <c r="J8" s="5"/>
    </row>
    <row r="9" spans="1:10" ht="12.75" outlineLevel="1">
      <c r="A9" s="399" t="s">
        <v>431</v>
      </c>
      <c r="B9" s="388"/>
      <c r="C9" s="389"/>
      <c r="D9" s="389"/>
      <c r="E9" s="389"/>
      <c r="F9" s="389"/>
      <c r="G9" s="390"/>
      <c r="H9" s="5"/>
      <c r="J9" s="5"/>
    </row>
    <row r="10" spans="1:7" ht="12.75" outlineLevel="1">
      <c r="A10" s="365" t="s">
        <v>9</v>
      </c>
      <c r="B10" s="46">
        <f aca="true" t="shared" si="0" ref="B10:G10">B2-B6</f>
        <v>0</v>
      </c>
      <c r="C10" s="46">
        <f t="shared" si="0"/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60">
        <f t="shared" si="0"/>
        <v>0</v>
      </c>
    </row>
    <row r="11" spans="1:9" ht="12.75" outlineLevel="1">
      <c r="A11" s="20" t="s">
        <v>393</v>
      </c>
      <c r="B11" s="360"/>
      <c r="C11" s="360"/>
      <c r="D11" s="360"/>
      <c r="E11" s="360"/>
      <c r="F11" s="360"/>
      <c r="G11" s="361"/>
      <c r="H11" t="s">
        <v>411</v>
      </c>
      <c r="I11" s="230"/>
    </row>
    <row r="12" spans="1:7" ht="12.75" outlineLevel="1">
      <c r="A12" s="20" t="s">
        <v>3</v>
      </c>
      <c r="B12" s="46">
        <f aca="true" t="shared" si="1" ref="B12:G12">B10+B11</f>
        <v>0</v>
      </c>
      <c r="C12" s="46">
        <f t="shared" si="1"/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60">
        <f t="shared" si="1"/>
        <v>0</v>
      </c>
    </row>
    <row r="13" spans="1:8" ht="12.75" outlineLevel="1">
      <c r="A13" s="20" t="s">
        <v>394</v>
      </c>
      <c r="B13" s="360"/>
      <c r="C13" s="360"/>
      <c r="D13" s="360"/>
      <c r="E13" s="360"/>
      <c r="F13" s="360"/>
      <c r="G13" s="361"/>
      <c r="H13" t="s">
        <v>401</v>
      </c>
    </row>
    <row r="14" spans="1:7" ht="25.5" outlineLevel="1">
      <c r="A14" s="22" t="s">
        <v>51</v>
      </c>
      <c r="B14" s="356"/>
      <c r="C14" s="357"/>
      <c r="D14" s="357"/>
      <c r="E14" s="357"/>
      <c r="F14" s="357"/>
      <c r="G14" s="358"/>
    </row>
    <row r="15" spans="1:8" ht="25.5" outlineLevel="1">
      <c r="A15" s="22" t="s">
        <v>52</v>
      </c>
      <c r="B15" s="356"/>
      <c r="C15" s="357"/>
      <c r="D15" s="357"/>
      <c r="E15" s="357"/>
      <c r="F15" s="357"/>
      <c r="G15" s="358"/>
      <c r="H15" s="404" t="s">
        <v>435</v>
      </c>
    </row>
    <row r="16" spans="1:7" ht="12.75" outlineLevel="1">
      <c r="A16" s="366"/>
      <c r="B16" s="367"/>
      <c r="C16" s="367"/>
      <c r="D16" s="367"/>
      <c r="E16" s="367"/>
      <c r="F16" s="367"/>
      <c r="G16" s="368"/>
    </row>
    <row r="17" spans="1:8" ht="17.25" customHeight="1" outlineLevel="1">
      <c r="A17" s="22" t="s">
        <v>7</v>
      </c>
      <c r="B17" s="360"/>
      <c r="C17" s="47">
        <f>B17+C14</f>
        <v>0</v>
      </c>
      <c r="D17" s="47">
        <f>C17+D14</f>
        <v>0</v>
      </c>
      <c r="E17" s="47">
        <f>D17+E14</f>
        <v>0</v>
      </c>
      <c r="F17" s="47">
        <f>E17+F14</f>
        <v>0</v>
      </c>
      <c r="G17" s="369">
        <f>F17+G14</f>
        <v>0</v>
      </c>
      <c r="H17" s="391"/>
    </row>
    <row r="18" spans="1:8" ht="12.75" outlineLevel="1">
      <c r="A18" s="24" t="s">
        <v>19</v>
      </c>
      <c r="B18" s="370"/>
      <c r="C18" s="412">
        <f>B18+C13</f>
        <v>0</v>
      </c>
      <c r="D18" s="412">
        <f>C18+D13</f>
        <v>0</v>
      </c>
      <c r="E18" s="412">
        <f>D18+E13</f>
        <v>0</v>
      </c>
      <c r="F18" s="412">
        <f>E18+F13</f>
        <v>0</v>
      </c>
      <c r="G18" s="412">
        <f>F18+G13</f>
        <v>0</v>
      </c>
      <c r="H18" s="411" t="s">
        <v>445</v>
      </c>
    </row>
    <row r="19" spans="1:8" ht="12.75" outlineLevel="1">
      <c r="A19" s="244" t="s">
        <v>58</v>
      </c>
      <c r="B19" s="370"/>
      <c r="C19" s="357"/>
      <c r="D19" s="231"/>
      <c r="E19" s="231"/>
      <c r="F19" s="231"/>
      <c r="G19" s="371"/>
      <c r="H19" s="224" t="s">
        <v>395</v>
      </c>
    </row>
    <row r="20" spans="1:8" ht="12.75" outlineLevel="1">
      <c r="A20" s="244" t="s">
        <v>59</v>
      </c>
      <c r="B20" s="370"/>
      <c r="C20" s="357"/>
      <c r="D20" s="231"/>
      <c r="E20" s="231"/>
      <c r="F20" s="231"/>
      <c r="G20" s="371"/>
      <c r="H20" s="235" t="s">
        <v>396</v>
      </c>
    </row>
    <row r="21" spans="1:8" ht="12.75" outlineLevel="1">
      <c r="A21" s="392" t="s">
        <v>425</v>
      </c>
      <c r="B21" s="393"/>
      <c r="C21" s="394"/>
      <c r="D21" s="395"/>
      <c r="E21" s="395"/>
      <c r="F21" s="395"/>
      <c r="G21" s="396"/>
      <c r="H21" t="s">
        <v>433</v>
      </c>
    </row>
    <row r="22" spans="1:7" ht="27.75" customHeight="1" outlineLevel="1">
      <c r="A22" s="22" t="s">
        <v>53</v>
      </c>
      <c r="B22" s="43">
        <f aca="true" t="shared" si="2" ref="B22:G22">IF(B18-B17&lt;0,0,B18-B17)</f>
        <v>0</v>
      </c>
      <c r="C22" s="43">
        <f t="shared" si="2"/>
        <v>0</v>
      </c>
      <c r="D22" s="43">
        <f t="shared" si="2"/>
        <v>0</v>
      </c>
      <c r="E22" s="43">
        <f t="shared" si="2"/>
        <v>0</v>
      </c>
      <c r="F22" s="43">
        <f t="shared" si="2"/>
        <v>0</v>
      </c>
      <c r="G22" s="49">
        <f t="shared" si="2"/>
        <v>0</v>
      </c>
    </row>
    <row r="23" spans="1:7" ht="13.5" outlineLevel="1" thickBot="1">
      <c r="A23" s="372" t="s">
        <v>54</v>
      </c>
      <c r="B23" s="373" t="e">
        <f aca="true" t="shared" si="3" ref="B23:G23">B22/B2</f>
        <v>#DIV/0!</v>
      </c>
      <c r="C23" s="373" t="e">
        <f t="shared" si="3"/>
        <v>#DIV/0!</v>
      </c>
      <c r="D23" s="373" t="e">
        <f t="shared" si="3"/>
        <v>#DIV/0!</v>
      </c>
      <c r="E23" s="373" t="e">
        <f t="shared" si="3"/>
        <v>#DIV/0!</v>
      </c>
      <c r="F23" s="373" t="e">
        <f t="shared" si="3"/>
        <v>#DIV/0!</v>
      </c>
      <c r="G23" s="374" t="e">
        <f t="shared" si="3"/>
        <v>#DIV/0!</v>
      </c>
    </row>
    <row r="24" spans="1:7" s="6" customFormat="1" ht="13.5" thickBot="1">
      <c r="A24" s="3"/>
      <c r="B24" s="4"/>
      <c r="C24" s="9"/>
      <c r="D24" s="9"/>
      <c r="E24" s="9"/>
      <c r="F24" s="9"/>
      <c r="G24" s="9"/>
    </row>
    <row r="25" spans="1:7" s="6" customFormat="1" ht="51" collapsed="1">
      <c r="A25" s="2" t="s">
        <v>22</v>
      </c>
      <c r="B25" s="31" t="s">
        <v>16</v>
      </c>
      <c r="C25" s="31" t="s">
        <v>11</v>
      </c>
      <c r="D25" s="31" t="s">
        <v>12</v>
      </c>
      <c r="E25" s="31" t="s">
        <v>13</v>
      </c>
      <c r="F25" s="31" t="s">
        <v>14</v>
      </c>
      <c r="G25" s="32" t="s">
        <v>15</v>
      </c>
    </row>
    <row r="26" spans="1:7" s="6" customFormat="1" ht="12.75" hidden="1" outlineLevel="1">
      <c r="A26" s="352" t="s">
        <v>386</v>
      </c>
      <c r="B26" s="353"/>
      <c r="C26" s="353"/>
      <c r="D26" s="353"/>
      <c r="E26" s="353"/>
      <c r="F26" s="353"/>
      <c r="G26" s="354"/>
    </row>
    <row r="27" spans="1:7" s="6" customFormat="1" ht="12.75" hidden="1" outlineLevel="1">
      <c r="A27" s="355" t="s">
        <v>387</v>
      </c>
      <c r="B27" s="356"/>
      <c r="C27" s="357"/>
      <c r="D27" s="357"/>
      <c r="E27" s="357"/>
      <c r="F27" s="357"/>
      <c r="G27" s="358"/>
    </row>
    <row r="28" spans="1:8" ht="12.75" hidden="1" outlineLevel="1">
      <c r="A28" s="385" t="s">
        <v>426</v>
      </c>
      <c r="B28" s="386"/>
      <c r="C28" s="386"/>
      <c r="D28" s="386"/>
      <c r="E28" s="386"/>
      <c r="F28" s="386"/>
      <c r="G28" s="387"/>
      <c r="H28" s="5"/>
    </row>
    <row r="29" spans="1:7" ht="12.75" hidden="1" outlineLevel="1">
      <c r="A29" s="355" t="s">
        <v>388</v>
      </c>
      <c r="B29" s="356"/>
      <c r="C29" s="357"/>
      <c r="D29" s="357"/>
      <c r="E29" s="357"/>
      <c r="F29" s="357"/>
      <c r="G29" s="358"/>
    </row>
    <row r="30" spans="1:7" ht="12.75" hidden="1" outlineLevel="1">
      <c r="A30" s="359" t="s">
        <v>390</v>
      </c>
      <c r="B30" s="360"/>
      <c r="C30" s="360"/>
      <c r="D30" s="360"/>
      <c r="E30" s="360"/>
      <c r="F30" s="360"/>
      <c r="G30" s="361"/>
    </row>
    <row r="31" spans="1:7" ht="12.75" hidden="1" outlineLevel="1">
      <c r="A31" s="362" t="s">
        <v>391</v>
      </c>
      <c r="B31" s="226"/>
      <c r="C31" s="226"/>
      <c r="D31" s="226"/>
      <c r="E31" s="226"/>
      <c r="F31" s="226"/>
      <c r="G31" s="227"/>
    </row>
    <row r="32" spans="1:7" ht="12.75" hidden="1" outlineLevel="1">
      <c r="A32" s="364" t="s">
        <v>392</v>
      </c>
      <c r="B32" s="228"/>
      <c r="C32" s="228"/>
      <c r="D32" s="228"/>
      <c r="E32" s="228"/>
      <c r="F32" s="228"/>
      <c r="G32" s="229"/>
    </row>
    <row r="33" spans="1:7" ht="12.75" hidden="1" outlineLevel="1">
      <c r="A33" s="385" t="s">
        <v>427</v>
      </c>
      <c r="B33" s="388"/>
      <c r="C33" s="389"/>
      <c r="D33" s="389"/>
      <c r="E33" s="389"/>
      <c r="F33" s="389"/>
      <c r="G33" s="390"/>
    </row>
    <row r="34" spans="1:7" ht="12.75" hidden="1" outlineLevel="1">
      <c r="A34" s="365" t="s">
        <v>9</v>
      </c>
      <c r="B34" s="46">
        <f aca="true" t="shared" si="4" ref="B34:G34">B26-B30</f>
        <v>0</v>
      </c>
      <c r="C34" s="46">
        <f t="shared" si="4"/>
        <v>0</v>
      </c>
      <c r="D34" s="46">
        <f t="shared" si="4"/>
        <v>0</v>
      </c>
      <c r="E34" s="46">
        <f t="shared" si="4"/>
        <v>0</v>
      </c>
      <c r="F34" s="46">
        <f t="shared" si="4"/>
        <v>0</v>
      </c>
      <c r="G34" s="60">
        <f t="shared" si="4"/>
        <v>0</v>
      </c>
    </row>
    <row r="35" spans="1:7" ht="12.75" hidden="1" outlineLevel="1">
      <c r="A35" s="375" t="s">
        <v>393</v>
      </c>
      <c r="B35" s="360"/>
      <c r="C35" s="360"/>
      <c r="D35" s="360"/>
      <c r="E35" s="360"/>
      <c r="F35" s="360"/>
      <c r="G35" s="361"/>
    </row>
    <row r="36" spans="1:7" ht="12.75" hidden="1" outlineLevel="1">
      <c r="A36" s="20" t="s">
        <v>3</v>
      </c>
      <c r="B36" s="46">
        <f aca="true" t="shared" si="5" ref="B36:G36">B34+B35</f>
        <v>0</v>
      </c>
      <c r="C36" s="46">
        <f t="shared" si="5"/>
        <v>0</v>
      </c>
      <c r="D36" s="46">
        <f t="shared" si="5"/>
        <v>0</v>
      </c>
      <c r="E36" s="46">
        <f t="shared" si="5"/>
        <v>0</v>
      </c>
      <c r="F36" s="46">
        <f t="shared" si="5"/>
        <v>0</v>
      </c>
      <c r="G36" s="60">
        <f t="shared" si="5"/>
        <v>0</v>
      </c>
    </row>
    <row r="37" spans="1:7" ht="12.75" hidden="1" outlineLevel="1">
      <c r="A37" s="20" t="s">
        <v>394</v>
      </c>
      <c r="B37" s="360">
        <v>0</v>
      </c>
      <c r="C37" s="360"/>
      <c r="D37" s="360"/>
      <c r="E37" s="360"/>
      <c r="F37" s="360"/>
      <c r="G37" s="361"/>
    </row>
    <row r="38" spans="1:7" ht="25.5" hidden="1" outlineLevel="1">
      <c r="A38" s="22" t="s">
        <v>51</v>
      </c>
      <c r="B38" s="356"/>
      <c r="C38" s="357"/>
      <c r="D38" s="357"/>
      <c r="E38" s="357"/>
      <c r="F38" s="357"/>
      <c r="G38" s="358"/>
    </row>
    <row r="39" spans="1:7" ht="25.5" hidden="1" outlineLevel="1">
      <c r="A39" s="22" t="s">
        <v>52</v>
      </c>
      <c r="B39" s="356"/>
      <c r="C39" s="357"/>
      <c r="D39" s="357"/>
      <c r="E39" s="357"/>
      <c r="F39" s="357"/>
      <c r="G39" s="358"/>
    </row>
    <row r="40" spans="1:7" ht="12.75" hidden="1" outlineLevel="1">
      <c r="A40" s="366"/>
      <c r="B40" s="367"/>
      <c r="C40" s="367"/>
      <c r="D40" s="367"/>
      <c r="E40" s="367"/>
      <c r="F40" s="367"/>
      <c r="G40" s="368"/>
    </row>
    <row r="41" spans="1:7" ht="25.5" hidden="1" outlineLevel="1">
      <c r="A41" s="22" t="s">
        <v>7</v>
      </c>
      <c r="B41" s="360"/>
      <c r="C41" s="47">
        <f>B41+C38</f>
        <v>0</v>
      </c>
      <c r="D41" s="47">
        <f>C41+D38</f>
        <v>0</v>
      </c>
      <c r="E41" s="47">
        <f>D41+E38</f>
        <v>0</v>
      </c>
      <c r="F41" s="47">
        <f>E41+F38</f>
        <v>0</v>
      </c>
      <c r="G41" s="369">
        <f>F41+G38</f>
        <v>0</v>
      </c>
    </row>
    <row r="42" spans="1:7" ht="12.75" hidden="1" outlineLevel="1">
      <c r="A42" s="24" t="s">
        <v>19</v>
      </c>
      <c r="B42" s="233"/>
      <c r="C42" s="357"/>
      <c r="D42" s="357"/>
      <c r="E42" s="357"/>
      <c r="F42" s="357"/>
      <c r="G42" s="358"/>
    </row>
    <row r="43" spans="1:7" ht="24.75" customHeight="1" hidden="1" outlineLevel="1">
      <c r="A43" s="244" t="s">
        <v>58</v>
      </c>
      <c r="B43" s="234"/>
      <c r="C43" s="231"/>
      <c r="D43" s="231"/>
      <c r="E43" s="231"/>
      <c r="F43" s="231"/>
      <c r="G43" s="371"/>
    </row>
    <row r="44" spans="1:7" ht="12.75" hidden="1" outlineLevel="1">
      <c r="A44" s="244" t="s">
        <v>59</v>
      </c>
      <c r="B44" s="370"/>
      <c r="C44" s="357"/>
      <c r="D44" s="231"/>
      <c r="E44" s="231"/>
      <c r="F44" s="231"/>
      <c r="G44" s="371"/>
    </row>
    <row r="45" spans="1:7" ht="12.75" hidden="1" outlineLevel="1">
      <c r="A45" s="392" t="s">
        <v>425</v>
      </c>
      <c r="B45" s="393"/>
      <c r="C45" s="394"/>
      <c r="D45" s="395"/>
      <c r="E45" s="395"/>
      <c r="F45" s="395"/>
      <c r="G45" s="396"/>
    </row>
    <row r="46" spans="1:7" ht="12.75" hidden="1" outlineLevel="1">
      <c r="A46" s="22" t="s">
        <v>53</v>
      </c>
      <c r="B46" s="43">
        <f aca="true" t="shared" si="6" ref="B46:G46">IF(B42-B41&lt;0,0,B42-B41)</f>
        <v>0</v>
      </c>
      <c r="C46" s="43">
        <f t="shared" si="6"/>
        <v>0</v>
      </c>
      <c r="D46" s="43">
        <f t="shared" si="6"/>
        <v>0</v>
      </c>
      <c r="E46" s="43">
        <f t="shared" si="6"/>
        <v>0</v>
      </c>
      <c r="F46" s="43">
        <f t="shared" si="6"/>
        <v>0</v>
      </c>
      <c r="G46" s="49">
        <f t="shared" si="6"/>
        <v>0</v>
      </c>
    </row>
    <row r="47" spans="1:7" ht="13.5" hidden="1" outlineLevel="1" thickBot="1">
      <c r="A47" s="372" t="s">
        <v>54</v>
      </c>
      <c r="B47" s="373" t="e">
        <f aca="true" t="shared" si="7" ref="B47:G47">B46/B26</f>
        <v>#DIV/0!</v>
      </c>
      <c r="C47" s="373" t="e">
        <f t="shared" si="7"/>
        <v>#DIV/0!</v>
      </c>
      <c r="D47" s="373" t="e">
        <f t="shared" si="7"/>
        <v>#DIV/0!</v>
      </c>
      <c r="E47" s="373" t="e">
        <f t="shared" si="7"/>
        <v>#DIV/0!</v>
      </c>
      <c r="F47" s="373" t="e">
        <f t="shared" si="7"/>
        <v>#DIV/0!</v>
      </c>
      <c r="G47" s="374" t="e">
        <f t="shared" si="7"/>
        <v>#DIV/0!</v>
      </c>
    </row>
    <row r="48" ht="13.5" thickBot="1"/>
    <row r="49" spans="1:7" ht="51">
      <c r="A49" s="2" t="s">
        <v>23</v>
      </c>
      <c r="B49" s="31" t="s">
        <v>16</v>
      </c>
      <c r="C49" s="31" t="s">
        <v>11</v>
      </c>
      <c r="D49" s="31" t="s">
        <v>12</v>
      </c>
      <c r="E49" s="31" t="s">
        <v>13</v>
      </c>
      <c r="F49" s="31" t="s">
        <v>14</v>
      </c>
      <c r="G49" s="32" t="s">
        <v>15</v>
      </c>
    </row>
    <row r="50" spans="1:7" ht="12.75" outlineLevel="1">
      <c r="A50" s="352" t="s">
        <v>386</v>
      </c>
      <c r="B50" s="353"/>
      <c r="C50" s="353"/>
      <c r="D50" s="353"/>
      <c r="E50" s="353"/>
      <c r="F50" s="353"/>
      <c r="G50" s="354"/>
    </row>
    <row r="51" spans="1:7" ht="12.75" outlineLevel="1">
      <c r="A51" s="355" t="s">
        <v>387</v>
      </c>
      <c r="B51" s="353"/>
      <c r="C51" s="353"/>
      <c r="D51" s="353"/>
      <c r="E51" s="353"/>
      <c r="F51" s="353"/>
      <c r="G51" s="354"/>
    </row>
    <row r="52" spans="1:7" ht="12.75" outlineLevel="1">
      <c r="A52" s="385" t="s">
        <v>426</v>
      </c>
      <c r="B52" s="386"/>
      <c r="C52" s="386"/>
      <c r="D52" s="386"/>
      <c r="E52" s="386"/>
      <c r="F52" s="386"/>
      <c r="G52" s="387"/>
    </row>
    <row r="53" spans="1:7" ht="12.75" outlineLevel="1">
      <c r="A53" s="355" t="s">
        <v>388</v>
      </c>
      <c r="B53" s="356"/>
      <c r="C53" s="357"/>
      <c r="D53" s="357"/>
      <c r="E53" s="357"/>
      <c r="F53" s="357"/>
      <c r="G53" s="358"/>
    </row>
    <row r="54" spans="1:7" ht="12.75" outlineLevel="1">
      <c r="A54" s="359" t="s">
        <v>390</v>
      </c>
      <c r="B54" s="360"/>
      <c r="C54" s="360"/>
      <c r="D54" s="360"/>
      <c r="E54" s="360"/>
      <c r="F54" s="360"/>
      <c r="G54" s="361"/>
    </row>
    <row r="55" spans="1:7" ht="12.75" outlineLevel="1">
      <c r="A55" s="225" t="s">
        <v>391</v>
      </c>
      <c r="B55" s="226"/>
      <c r="C55" s="226"/>
      <c r="D55" s="226"/>
      <c r="E55" s="226"/>
      <c r="F55" s="226"/>
      <c r="G55" s="227"/>
    </row>
    <row r="56" spans="1:7" ht="12.75" outlineLevel="1">
      <c r="A56" s="225" t="s">
        <v>392</v>
      </c>
      <c r="B56" s="228"/>
      <c r="C56" s="228"/>
      <c r="D56" s="228"/>
      <c r="E56" s="228"/>
      <c r="F56" s="228"/>
      <c r="G56" s="229"/>
    </row>
    <row r="57" spans="1:7" ht="12.75" outlineLevel="1">
      <c r="A57" s="385" t="s">
        <v>427</v>
      </c>
      <c r="B57" s="388"/>
      <c r="C57" s="389"/>
      <c r="D57" s="389"/>
      <c r="E57" s="389"/>
      <c r="F57" s="389"/>
      <c r="G57" s="390"/>
    </row>
    <row r="58" spans="1:7" ht="12.75" outlineLevel="1">
      <c r="A58" s="376" t="s">
        <v>9</v>
      </c>
      <c r="B58" s="46">
        <f aca="true" t="shared" si="8" ref="B58:G58">B50-B54</f>
        <v>0</v>
      </c>
      <c r="C58" s="46">
        <f t="shared" si="8"/>
        <v>0</v>
      </c>
      <c r="D58" s="46">
        <f t="shared" si="8"/>
        <v>0</v>
      </c>
      <c r="E58" s="46">
        <f t="shared" si="8"/>
        <v>0</v>
      </c>
      <c r="F58" s="46">
        <f t="shared" si="8"/>
        <v>0</v>
      </c>
      <c r="G58" s="60">
        <f t="shared" si="8"/>
        <v>0</v>
      </c>
    </row>
    <row r="59" spans="1:7" ht="12.75" outlineLevel="1">
      <c r="A59" s="20" t="s">
        <v>393</v>
      </c>
      <c r="B59" s="360"/>
      <c r="C59" s="360"/>
      <c r="D59" s="360"/>
      <c r="E59" s="360"/>
      <c r="F59" s="360"/>
      <c r="G59" s="361"/>
    </row>
    <row r="60" spans="1:7" ht="12.75" outlineLevel="1">
      <c r="A60" s="20" t="s">
        <v>3</v>
      </c>
      <c r="B60" s="46">
        <f aca="true" t="shared" si="9" ref="B60:G60">B58+B59</f>
        <v>0</v>
      </c>
      <c r="C60" s="46">
        <f t="shared" si="9"/>
        <v>0</v>
      </c>
      <c r="D60" s="46">
        <f t="shared" si="9"/>
        <v>0</v>
      </c>
      <c r="E60" s="46">
        <f t="shared" si="9"/>
        <v>0</v>
      </c>
      <c r="F60" s="46">
        <f t="shared" si="9"/>
        <v>0</v>
      </c>
      <c r="G60" s="60">
        <f t="shared" si="9"/>
        <v>0</v>
      </c>
    </row>
    <row r="61" spans="1:7" ht="12.75" outlineLevel="1">
      <c r="A61" s="20" t="s">
        <v>394</v>
      </c>
      <c r="B61" s="360"/>
      <c r="C61" s="360"/>
      <c r="D61" s="360"/>
      <c r="E61" s="360"/>
      <c r="F61" s="360"/>
      <c r="G61" s="361"/>
    </row>
    <row r="62" spans="1:7" ht="25.5" outlineLevel="1">
      <c r="A62" s="22" t="s">
        <v>51</v>
      </c>
      <c r="B62" s="356"/>
      <c r="C62" s="357"/>
      <c r="D62" s="357"/>
      <c r="E62" s="357"/>
      <c r="F62" s="357"/>
      <c r="G62" s="358"/>
    </row>
    <row r="63" spans="1:7" ht="25.5" outlineLevel="1">
      <c r="A63" s="22" t="s">
        <v>52</v>
      </c>
      <c r="B63" s="356"/>
      <c r="C63" s="357"/>
      <c r="D63" s="357"/>
      <c r="E63" s="357"/>
      <c r="F63" s="357"/>
      <c r="G63" s="358"/>
    </row>
    <row r="64" spans="1:7" ht="24.75" customHeight="1" outlineLevel="1">
      <c r="A64" s="366"/>
      <c r="B64" s="367"/>
      <c r="C64" s="367"/>
      <c r="D64" s="367"/>
      <c r="E64" s="367"/>
      <c r="F64" s="367"/>
      <c r="G64" s="368"/>
    </row>
    <row r="65" spans="1:7" ht="25.5" outlineLevel="1">
      <c r="A65" s="22" t="s">
        <v>7</v>
      </c>
      <c r="B65" s="360"/>
      <c r="C65" s="47">
        <f>B65+C62</f>
        <v>0</v>
      </c>
      <c r="D65" s="47">
        <f>C65+D62</f>
        <v>0</v>
      </c>
      <c r="E65" s="47">
        <f>D65+E62</f>
        <v>0</v>
      </c>
      <c r="F65" s="47">
        <f>E65+F62</f>
        <v>0</v>
      </c>
      <c r="G65" s="369">
        <f>F65+G62</f>
        <v>0</v>
      </c>
    </row>
    <row r="66" spans="1:7" ht="12.75" outlineLevel="1">
      <c r="A66" s="377" t="s">
        <v>19</v>
      </c>
      <c r="B66" s="233"/>
      <c r="C66" s="357"/>
      <c r="D66" s="357"/>
      <c r="E66" s="357"/>
      <c r="F66" s="357"/>
      <c r="G66" s="358"/>
    </row>
    <row r="67" spans="1:7" ht="12.75" outlineLevel="1">
      <c r="A67" s="378" t="s">
        <v>58</v>
      </c>
      <c r="B67" s="234"/>
      <c r="C67" s="231"/>
      <c r="D67" s="231"/>
      <c r="E67" s="231"/>
      <c r="F67" s="231"/>
      <c r="G67" s="371"/>
    </row>
    <row r="68" spans="1:7" ht="12.75" outlineLevel="1">
      <c r="A68" s="378" t="s">
        <v>59</v>
      </c>
      <c r="B68" s="370"/>
      <c r="C68" s="357"/>
      <c r="D68" s="231"/>
      <c r="E68" s="231"/>
      <c r="F68" s="231"/>
      <c r="G68" s="371"/>
    </row>
    <row r="69" spans="1:7" ht="12.75" outlineLevel="1">
      <c r="A69" s="392" t="s">
        <v>425</v>
      </c>
      <c r="B69" s="393"/>
      <c r="C69" s="394"/>
      <c r="D69" s="395"/>
      <c r="E69" s="395"/>
      <c r="F69" s="395"/>
      <c r="G69" s="396"/>
    </row>
    <row r="70" spans="1:7" ht="12.75" outlineLevel="1">
      <c r="A70" s="22" t="s">
        <v>53</v>
      </c>
      <c r="B70" s="43">
        <f aca="true" t="shared" si="10" ref="B70:G70">IF(B66-B65&lt;0,0,B66-B65)</f>
        <v>0</v>
      </c>
      <c r="C70" s="43">
        <f t="shared" si="10"/>
        <v>0</v>
      </c>
      <c r="D70" s="43">
        <f t="shared" si="10"/>
        <v>0</v>
      </c>
      <c r="E70" s="43">
        <f t="shared" si="10"/>
        <v>0</v>
      </c>
      <c r="F70" s="43">
        <f t="shared" si="10"/>
        <v>0</v>
      </c>
      <c r="G70" s="49">
        <f t="shared" si="10"/>
        <v>0</v>
      </c>
    </row>
    <row r="71" spans="1:7" ht="13.5" outlineLevel="1" thickBot="1">
      <c r="A71" s="372" t="s">
        <v>54</v>
      </c>
      <c r="B71" s="373" t="e">
        <f aca="true" t="shared" si="11" ref="B71:G71">B70/B50</f>
        <v>#DIV/0!</v>
      </c>
      <c r="C71" s="373" t="e">
        <f t="shared" si="11"/>
        <v>#DIV/0!</v>
      </c>
      <c r="D71" s="373" t="e">
        <f t="shared" si="11"/>
        <v>#DIV/0!</v>
      </c>
      <c r="E71" s="373" t="e">
        <f t="shared" si="11"/>
        <v>#DIV/0!</v>
      </c>
      <c r="F71" s="373" t="e">
        <f t="shared" si="11"/>
        <v>#DIV/0!</v>
      </c>
      <c r="G71" s="374" t="e">
        <f t="shared" si="11"/>
        <v>#DIV/0!</v>
      </c>
    </row>
    <row r="72" ht="13.5" thickBot="1"/>
    <row r="73" spans="1:7" ht="51">
      <c r="A73" s="2" t="s">
        <v>24</v>
      </c>
      <c r="B73" s="31" t="s">
        <v>16</v>
      </c>
      <c r="C73" s="31" t="s">
        <v>11</v>
      </c>
      <c r="D73" s="31" t="s">
        <v>12</v>
      </c>
      <c r="E73" s="31" t="s">
        <v>13</v>
      </c>
      <c r="F73" s="31" t="s">
        <v>14</v>
      </c>
      <c r="G73" s="32" t="s">
        <v>15</v>
      </c>
    </row>
    <row r="74" spans="1:7" ht="12.75" outlineLevel="1">
      <c r="A74" s="352" t="s">
        <v>386</v>
      </c>
      <c r="B74" s="353"/>
      <c r="C74" s="353"/>
      <c r="D74" s="353"/>
      <c r="E74" s="353"/>
      <c r="F74" s="353"/>
      <c r="G74" s="354"/>
    </row>
    <row r="75" spans="1:7" ht="12.75" outlineLevel="1">
      <c r="A75" s="355" t="s">
        <v>387</v>
      </c>
      <c r="B75" s="353"/>
      <c r="C75" s="353"/>
      <c r="D75" s="353"/>
      <c r="E75" s="353"/>
      <c r="F75" s="353"/>
      <c r="G75" s="354"/>
    </row>
    <row r="76" spans="1:7" ht="12.75" outlineLevel="1">
      <c r="A76" s="385" t="s">
        <v>426</v>
      </c>
      <c r="B76" s="386"/>
      <c r="C76" s="386"/>
      <c r="D76" s="386"/>
      <c r="E76" s="386"/>
      <c r="F76" s="386"/>
      <c r="G76" s="387"/>
    </row>
    <row r="77" spans="1:7" ht="12.75" outlineLevel="1">
      <c r="A77" s="355" t="s">
        <v>388</v>
      </c>
      <c r="B77" s="356"/>
      <c r="C77" s="357"/>
      <c r="D77" s="357"/>
      <c r="E77" s="357"/>
      <c r="F77" s="357"/>
      <c r="G77" s="358"/>
    </row>
    <row r="78" spans="1:7" ht="12.75" outlineLevel="1">
      <c r="A78" s="359" t="s">
        <v>390</v>
      </c>
      <c r="B78" s="360"/>
      <c r="C78" s="360"/>
      <c r="D78" s="360"/>
      <c r="E78" s="360"/>
      <c r="F78" s="360"/>
      <c r="G78" s="361"/>
    </row>
    <row r="79" spans="1:7" ht="12.75" outlineLevel="1">
      <c r="A79" s="225" t="s">
        <v>391</v>
      </c>
      <c r="B79" s="226"/>
      <c r="C79" s="226"/>
      <c r="D79" s="226"/>
      <c r="E79" s="226"/>
      <c r="F79" s="226"/>
      <c r="G79" s="227"/>
    </row>
    <row r="80" spans="1:7" ht="12.75" outlineLevel="1">
      <c r="A80" s="225" t="s">
        <v>392</v>
      </c>
      <c r="B80" s="228"/>
      <c r="C80" s="228"/>
      <c r="D80" s="228"/>
      <c r="E80" s="228"/>
      <c r="F80" s="228"/>
      <c r="G80" s="229"/>
    </row>
    <row r="81" spans="1:7" ht="12.75" outlineLevel="1">
      <c r="A81" s="385" t="s">
        <v>427</v>
      </c>
      <c r="B81" s="388"/>
      <c r="C81" s="389"/>
      <c r="D81" s="389"/>
      <c r="E81" s="389"/>
      <c r="F81" s="389"/>
      <c r="G81" s="390"/>
    </row>
    <row r="82" spans="1:7" ht="12.75" outlineLevel="1">
      <c r="A82" s="376" t="s">
        <v>9</v>
      </c>
      <c r="B82" s="46">
        <f aca="true" t="shared" si="12" ref="B82:G82">B74-B78</f>
        <v>0</v>
      </c>
      <c r="C82" s="46">
        <f t="shared" si="12"/>
        <v>0</v>
      </c>
      <c r="D82" s="46">
        <f t="shared" si="12"/>
        <v>0</v>
      </c>
      <c r="E82" s="46">
        <f t="shared" si="12"/>
        <v>0</v>
      </c>
      <c r="F82" s="46">
        <f t="shared" si="12"/>
        <v>0</v>
      </c>
      <c r="G82" s="60">
        <f t="shared" si="12"/>
        <v>0</v>
      </c>
    </row>
    <row r="83" spans="1:7" ht="12.75" outlineLevel="1">
      <c r="A83" s="20" t="s">
        <v>393</v>
      </c>
      <c r="B83" s="360"/>
      <c r="C83" s="360"/>
      <c r="D83" s="360"/>
      <c r="E83" s="360"/>
      <c r="F83" s="360"/>
      <c r="G83" s="361"/>
    </row>
    <row r="84" spans="1:7" ht="12.75" outlineLevel="1">
      <c r="A84" s="20" t="s">
        <v>3</v>
      </c>
      <c r="B84" s="46">
        <f aca="true" t="shared" si="13" ref="B84:G84">B82+B83</f>
        <v>0</v>
      </c>
      <c r="C84" s="46">
        <f t="shared" si="13"/>
        <v>0</v>
      </c>
      <c r="D84" s="46">
        <f t="shared" si="13"/>
        <v>0</v>
      </c>
      <c r="E84" s="46">
        <f t="shared" si="13"/>
        <v>0</v>
      </c>
      <c r="F84" s="46">
        <f t="shared" si="13"/>
        <v>0</v>
      </c>
      <c r="G84" s="60">
        <f t="shared" si="13"/>
        <v>0</v>
      </c>
    </row>
    <row r="85" spans="1:7" ht="26.25" customHeight="1" outlineLevel="1">
      <c r="A85" s="20" t="s">
        <v>394</v>
      </c>
      <c r="B85" s="360"/>
      <c r="C85" s="360"/>
      <c r="D85" s="360"/>
      <c r="E85" s="360"/>
      <c r="F85" s="360"/>
      <c r="G85" s="361"/>
    </row>
    <row r="86" spans="1:7" ht="25.5" outlineLevel="1">
      <c r="A86" s="22" t="s">
        <v>51</v>
      </c>
      <c r="B86" s="356"/>
      <c r="C86" s="357"/>
      <c r="D86" s="357"/>
      <c r="E86" s="357"/>
      <c r="F86" s="357"/>
      <c r="G86" s="358"/>
    </row>
    <row r="87" spans="1:7" ht="25.5" outlineLevel="1">
      <c r="A87" s="22" t="s">
        <v>52</v>
      </c>
      <c r="B87" s="356"/>
      <c r="C87" s="357"/>
      <c r="D87" s="357"/>
      <c r="E87" s="357"/>
      <c r="F87" s="357"/>
      <c r="G87" s="358"/>
    </row>
    <row r="88" spans="1:7" ht="12.75" outlineLevel="1">
      <c r="A88" s="366"/>
      <c r="B88" s="367"/>
      <c r="C88" s="367"/>
      <c r="D88" s="367"/>
      <c r="E88" s="367"/>
      <c r="F88" s="367"/>
      <c r="G88" s="368"/>
    </row>
    <row r="89" spans="1:7" ht="25.5" outlineLevel="1">
      <c r="A89" s="22" t="s">
        <v>7</v>
      </c>
      <c r="B89" s="360"/>
      <c r="C89" s="47">
        <f>B89+C86</f>
        <v>0</v>
      </c>
      <c r="D89" s="47">
        <f>C89+D86</f>
        <v>0</v>
      </c>
      <c r="E89" s="47">
        <f>D89+E86</f>
        <v>0</v>
      </c>
      <c r="F89" s="47">
        <f>E89+F86</f>
        <v>0</v>
      </c>
      <c r="G89" s="369">
        <f>F89+G86</f>
        <v>0</v>
      </c>
    </row>
    <row r="90" spans="1:7" ht="12.75" outlineLevel="1">
      <c r="A90" s="377" t="s">
        <v>19</v>
      </c>
      <c r="B90" s="233"/>
      <c r="C90" s="357"/>
      <c r="D90" s="357"/>
      <c r="E90" s="357"/>
      <c r="F90" s="357"/>
      <c r="G90" s="358"/>
    </row>
    <row r="91" spans="1:7" ht="12.75" outlineLevel="1">
      <c r="A91" s="378" t="s">
        <v>58</v>
      </c>
      <c r="B91" s="234"/>
      <c r="C91" s="231"/>
      <c r="D91" s="231"/>
      <c r="E91" s="231"/>
      <c r="F91" s="231"/>
      <c r="G91" s="371"/>
    </row>
    <row r="92" spans="1:7" ht="12.75" outlineLevel="1">
      <c r="A92" s="378" t="s">
        <v>59</v>
      </c>
      <c r="B92" s="370"/>
      <c r="C92" s="357"/>
      <c r="D92" s="231"/>
      <c r="E92" s="231"/>
      <c r="F92" s="231"/>
      <c r="G92" s="371"/>
    </row>
    <row r="93" spans="1:7" ht="12.75" outlineLevel="1">
      <c r="A93" s="392" t="s">
        <v>425</v>
      </c>
      <c r="B93" s="393"/>
      <c r="C93" s="394"/>
      <c r="D93" s="395"/>
      <c r="E93" s="395"/>
      <c r="F93" s="395"/>
      <c r="G93" s="396"/>
    </row>
    <row r="94" spans="1:7" ht="12.75" outlineLevel="1">
      <c r="A94" s="22" t="s">
        <v>53</v>
      </c>
      <c r="B94" s="43">
        <f aca="true" t="shared" si="14" ref="B94:G94">IF(B90-B89&lt;0,0,B90-B89)</f>
        <v>0</v>
      </c>
      <c r="C94" s="43">
        <f t="shared" si="14"/>
        <v>0</v>
      </c>
      <c r="D94" s="43">
        <f t="shared" si="14"/>
        <v>0</v>
      </c>
      <c r="E94" s="43">
        <f t="shared" si="14"/>
        <v>0</v>
      </c>
      <c r="F94" s="43">
        <f t="shared" si="14"/>
        <v>0</v>
      </c>
      <c r="G94" s="49">
        <f t="shared" si="14"/>
        <v>0</v>
      </c>
    </row>
    <row r="95" spans="1:7" ht="13.5" outlineLevel="1" thickBot="1">
      <c r="A95" s="372" t="s">
        <v>54</v>
      </c>
      <c r="B95" s="373" t="e">
        <f aca="true" t="shared" si="15" ref="B95:G95">B94/B74</f>
        <v>#DIV/0!</v>
      </c>
      <c r="C95" s="373" t="e">
        <f t="shared" si="15"/>
        <v>#DIV/0!</v>
      </c>
      <c r="D95" s="373" t="e">
        <f t="shared" si="15"/>
        <v>#DIV/0!</v>
      </c>
      <c r="E95" s="373" t="e">
        <f t="shared" si="15"/>
        <v>#DIV/0!</v>
      </c>
      <c r="F95" s="373" t="e">
        <f t="shared" si="15"/>
        <v>#DIV/0!</v>
      </c>
      <c r="G95" s="374" t="e">
        <f t="shared" si="15"/>
        <v>#DIV/0!</v>
      </c>
    </row>
    <row r="96" ht="13.5" thickBot="1"/>
    <row r="97" spans="1:7" ht="51">
      <c r="A97" s="2" t="s">
        <v>25</v>
      </c>
      <c r="B97" s="31" t="s">
        <v>16</v>
      </c>
      <c r="C97" s="31" t="s">
        <v>11</v>
      </c>
      <c r="D97" s="31" t="s">
        <v>12</v>
      </c>
      <c r="E97" s="31" t="s">
        <v>13</v>
      </c>
      <c r="F97" s="31" t="s">
        <v>14</v>
      </c>
      <c r="G97" s="32" t="s">
        <v>15</v>
      </c>
    </row>
    <row r="98" spans="1:7" ht="12.75" outlineLevel="1">
      <c r="A98" s="352" t="s">
        <v>386</v>
      </c>
      <c r="B98" s="353"/>
      <c r="C98" s="353"/>
      <c r="D98" s="353"/>
      <c r="E98" s="353"/>
      <c r="F98" s="353"/>
      <c r="G98" s="354"/>
    </row>
    <row r="99" spans="1:7" ht="12.75" outlineLevel="1">
      <c r="A99" s="355" t="s">
        <v>387</v>
      </c>
      <c r="B99" s="353"/>
      <c r="C99" s="353"/>
      <c r="D99" s="353"/>
      <c r="E99" s="353"/>
      <c r="F99" s="353"/>
      <c r="G99" s="354"/>
    </row>
    <row r="100" spans="1:7" ht="12.75" outlineLevel="1">
      <c r="A100" s="385" t="s">
        <v>426</v>
      </c>
      <c r="B100" s="386"/>
      <c r="C100" s="386"/>
      <c r="D100" s="386"/>
      <c r="E100" s="386"/>
      <c r="F100" s="386"/>
      <c r="G100" s="387"/>
    </row>
    <row r="101" spans="1:7" ht="12.75" outlineLevel="1">
      <c r="A101" s="355" t="s">
        <v>388</v>
      </c>
      <c r="B101" s="356"/>
      <c r="C101" s="357"/>
      <c r="D101" s="357"/>
      <c r="E101" s="357"/>
      <c r="F101" s="357"/>
      <c r="G101" s="358"/>
    </row>
    <row r="102" spans="1:7" ht="12.75" outlineLevel="1">
      <c r="A102" s="359" t="s">
        <v>390</v>
      </c>
      <c r="B102" s="360"/>
      <c r="C102" s="360"/>
      <c r="D102" s="360"/>
      <c r="E102" s="360"/>
      <c r="F102" s="360"/>
      <c r="G102" s="361"/>
    </row>
    <row r="103" spans="1:7" ht="12.75" outlineLevel="1">
      <c r="A103" s="225" t="s">
        <v>391</v>
      </c>
      <c r="B103" s="226"/>
      <c r="C103" s="226"/>
      <c r="D103" s="226"/>
      <c r="E103" s="226"/>
      <c r="F103" s="226"/>
      <c r="G103" s="227"/>
    </row>
    <row r="104" spans="1:7" ht="12.75" outlineLevel="1">
      <c r="A104" s="225" t="s">
        <v>392</v>
      </c>
      <c r="B104" s="228"/>
      <c r="C104" s="228"/>
      <c r="D104" s="228"/>
      <c r="E104" s="228"/>
      <c r="F104" s="228"/>
      <c r="G104" s="229"/>
    </row>
    <row r="105" spans="1:7" ht="12.75" outlineLevel="1">
      <c r="A105" s="385" t="s">
        <v>427</v>
      </c>
      <c r="B105" s="388"/>
      <c r="C105" s="389"/>
      <c r="D105" s="389"/>
      <c r="E105" s="389"/>
      <c r="F105" s="389"/>
      <c r="G105" s="390"/>
    </row>
    <row r="106" spans="1:7" ht="24.75" customHeight="1" outlineLevel="1">
      <c r="A106" s="376" t="s">
        <v>9</v>
      </c>
      <c r="B106" s="46">
        <f aca="true" t="shared" si="16" ref="B106:G106">B98-B102</f>
        <v>0</v>
      </c>
      <c r="C106" s="46">
        <f t="shared" si="16"/>
        <v>0</v>
      </c>
      <c r="D106" s="46">
        <f t="shared" si="16"/>
        <v>0</v>
      </c>
      <c r="E106" s="46">
        <f t="shared" si="16"/>
        <v>0</v>
      </c>
      <c r="F106" s="46">
        <f t="shared" si="16"/>
        <v>0</v>
      </c>
      <c r="G106" s="60">
        <f t="shared" si="16"/>
        <v>0</v>
      </c>
    </row>
    <row r="107" spans="1:7" ht="12.75" outlineLevel="1">
      <c r="A107" s="20" t="s">
        <v>393</v>
      </c>
      <c r="B107" s="360"/>
      <c r="C107" s="360"/>
      <c r="D107" s="360"/>
      <c r="E107" s="360"/>
      <c r="F107" s="360"/>
      <c r="G107" s="361"/>
    </row>
    <row r="108" spans="1:7" ht="12.75" outlineLevel="1">
      <c r="A108" s="20" t="s">
        <v>3</v>
      </c>
      <c r="B108" s="46">
        <f aca="true" t="shared" si="17" ref="B108:G108">B106+B107</f>
        <v>0</v>
      </c>
      <c r="C108" s="46">
        <f t="shared" si="17"/>
        <v>0</v>
      </c>
      <c r="D108" s="46">
        <f t="shared" si="17"/>
        <v>0</v>
      </c>
      <c r="E108" s="46">
        <f t="shared" si="17"/>
        <v>0</v>
      </c>
      <c r="F108" s="46">
        <f t="shared" si="17"/>
        <v>0</v>
      </c>
      <c r="G108" s="60">
        <f t="shared" si="17"/>
        <v>0</v>
      </c>
    </row>
    <row r="109" spans="1:7" ht="12.75" outlineLevel="1">
      <c r="A109" s="20" t="s">
        <v>394</v>
      </c>
      <c r="B109" s="360"/>
      <c r="C109" s="360"/>
      <c r="D109" s="360"/>
      <c r="E109" s="360"/>
      <c r="F109" s="360"/>
      <c r="G109" s="361"/>
    </row>
    <row r="110" spans="1:7" ht="25.5" outlineLevel="1">
      <c r="A110" s="22" t="s">
        <v>51</v>
      </c>
      <c r="B110" s="356"/>
      <c r="C110" s="357"/>
      <c r="D110" s="357"/>
      <c r="E110" s="357"/>
      <c r="F110" s="357"/>
      <c r="G110" s="358"/>
    </row>
    <row r="111" spans="1:7" ht="25.5" outlineLevel="1">
      <c r="A111" s="22" t="s">
        <v>52</v>
      </c>
      <c r="B111" s="356"/>
      <c r="C111" s="357"/>
      <c r="D111" s="357"/>
      <c r="E111" s="357"/>
      <c r="F111" s="357"/>
      <c r="G111" s="358"/>
    </row>
    <row r="112" spans="1:7" ht="12.75" outlineLevel="1">
      <c r="A112" s="366"/>
      <c r="B112" s="367"/>
      <c r="C112" s="367"/>
      <c r="D112" s="367"/>
      <c r="E112" s="367"/>
      <c r="F112" s="367"/>
      <c r="G112" s="368"/>
    </row>
    <row r="113" spans="1:7" ht="25.5" outlineLevel="1">
      <c r="A113" s="22" t="s">
        <v>7</v>
      </c>
      <c r="B113" s="360"/>
      <c r="C113" s="47">
        <f>B113+C110</f>
        <v>0</v>
      </c>
      <c r="D113" s="47">
        <f>C113+D110</f>
        <v>0</v>
      </c>
      <c r="E113" s="47">
        <f>D113+E110</f>
        <v>0</v>
      </c>
      <c r="F113" s="47">
        <f>E113+F110</f>
        <v>0</v>
      </c>
      <c r="G113" s="369">
        <f>F113+G110</f>
        <v>0</v>
      </c>
    </row>
    <row r="114" spans="1:7" ht="12.75" outlineLevel="1">
      <c r="A114" s="377" t="s">
        <v>19</v>
      </c>
      <c r="B114" s="233"/>
      <c r="C114" s="357"/>
      <c r="D114" s="357"/>
      <c r="E114" s="357"/>
      <c r="F114" s="357"/>
      <c r="G114" s="358"/>
    </row>
    <row r="115" spans="1:7" ht="12.75" outlineLevel="1">
      <c r="A115" s="378" t="s">
        <v>58</v>
      </c>
      <c r="B115" s="234"/>
      <c r="C115" s="231"/>
      <c r="D115" s="231"/>
      <c r="E115" s="231"/>
      <c r="F115" s="231"/>
      <c r="G115" s="371"/>
    </row>
    <row r="116" spans="1:7" ht="12.75" outlineLevel="1">
      <c r="A116" s="378" t="s">
        <v>59</v>
      </c>
      <c r="B116" s="370"/>
      <c r="C116" s="357"/>
      <c r="D116" s="231"/>
      <c r="E116" s="231"/>
      <c r="F116" s="231"/>
      <c r="G116" s="371"/>
    </row>
    <row r="117" spans="1:7" ht="12.75" outlineLevel="1">
      <c r="A117" s="392" t="s">
        <v>425</v>
      </c>
      <c r="B117" s="393"/>
      <c r="C117" s="394"/>
      <c r="D117" s="395"/>
      <c r="E117" s="395"/>
      <c r="F117" s="395"/>
      <c r="G117" s="396"/>
    </row>
    <row r="118" spans="1:7" ht="12.75" outlineLevel="1">
      <c r="A118" s="22" t="s">
        <v>53</v>
      </c>
      <c r="B118" s="43">
        <f aca="true" t="shared" si="18" ref="B118:G118">IF(B114-B113&lt;0,0,B114-B113)</f>
        <v>0</v>
      </c>
      <c r="C118" s="43">
        <f t="shared" si="18"/>
        <v>0</v>
      </c>
      <c r="D118" s="43">
        <f t="shared" si="18"/>
        <v>0</v>
      </c>
      <c r="E118" s="43">
        <f t="shared" si="18"/>
        <v>0</v>
      </c>
      <c r="F118" s="43">
        <f t="shared" si="18"/>
        <v>0</v>
      </c>
      <c r="G118" s="49">
        <f t="shared" si="18"/>
        <v>0</v>
      </c>
    </row>
    <row r="119" spans="1:7" ht="13.5" outlineLevel="1" thickBot="1">
      <c r="A119" s="372" t="s">
        <v>54</v>
      </c>
      <c r="B119" s="373" t="e">
        <f aca="true" t="shared" si="19" ref="B119:G119">B118/B98</f>
        <v>#DIV/0!</v>
      </c>
      <c r="C119" s="373" t="e">
        <f t="shared" si="19"/>
        <v>#DIV/0!</v>
      </c>
      <c r="D119" s="373" t="e">
        <f t="shared" si="19"/>
        <v>#DIV/0!</v>
      </c>
      <c r="E119" s="373" t="e">
        <f t="shared" si="19"/>
        <v>#DIV/0!</v>
      </c>
      <c r="F119" s="373" t="e">
        <f t="shared" si="19"/>
        <v>#DIV/0!</v>
      </c>
      <c r="G119" s="374" t="e">
        <f t="shared" si="19"/>
        <v>#DIV/0!</v>
      </c>
    </row>
    <row r="120" ht="13.5" thickBot="1"/>
    <row r="121" spans="1:7" ht="51">
      <c r="A121" s="2" t="s">
        <v>26</v>
      </c>
      <c r="B121" s="31" t="s">
        <v>16</v>
      </c>
      <c r="C121" s="31" t="s">
        <v>11</v>
      </c>
      <c r="D121" s="31" t="s">
        <v>12</v>
      </c>
      <c r="E121" s="31" t="s">
        <v>13</v>
      </c>
      <c r="F121" s="31" t="s">
        <v>14</v>
      </c>
      <c r="G121" s="32" t="s">
        <v>15</v>
      </c>
    </row>
    <row r="122" spans="1:7" ht="12.75" outlineLevel="1">
      <c r="A122" s="352" t="s">
        <v>386</v>
      </c>
      <c r="B122" s="353"/>
      <c r="C122" s="353"/>
      <c r="D122" s="353"/>
      <c r="E122" s="353"/>
      <c r="F122" s="353"/>
      <c r="G122" s="354"/>
    </row>
    <row r="123" spans="1:7" ht="12.75" outlineLevel="1">
      <c r="A123" s="355" t="s">
        <v>387</v>
      </c>
      <c r="B123" s="353"/>
      <c r="C123" s="353"/>
      <c r="D123" s="353"/>
      <c r="E123" s="353"/>
      <c r="F123" s="353"/>
      <c r="G123" s="354"/>
    </row>
    <row r="124" spans="1:7" ht="12.75" outlineLevel="1">
      <c r="A124" s="385" t="s">
        <v>426</v>
      </c>
      <c r="B124" s="386"/>
      <c r="C124" s="386"/>
      <c r="D124" s="386"/>
      <c r="E124" s="386"/>
      <c r="F124" s="386"/>
      <c r="G124" s="387"/>
    </row>
    <row r="125" spans="1:7" ht="12.75" outlineLevel="1">
      <c r="A125" s="355" t="s">
        <v>388</v>
      </c>
      <c r="B125" s="356"/>
      <c r="C125" s="357"/>
      <c r="D125" s="357"/>
      <c r="E125" s="357"/>
      <c r="F125" s="357"/>
      <c r="G125" s="358"/>
    </row>
    <row r="126" spans="1:7" ht="12.75" outlineLevel="1">
      <c r="A126" s="359" t="s">
        <v>390</v>
      </c>
      <c r="B126" s="360"/>
      <c r="C126" s="360"/>
      <c r="D126" s="360"/>
      <c r="E126" s="360"/>
      <c r="F126" s="360"/>
      <c r="G126" s="361"/>
    </row>
    <row r="127" spans="1:7" ht="26.25" customHeight="1" outlineLevel="1">
      <c r="A127" s="225" t="s">
        <v>391</v>
      </c>
      <c r="B127" s="226"/>
      <c r="C127" s="226"/>
      <c r="D127" s="226"/>
      <c r="E127" s="226"/>
      <c r="F127" s="226"/>
      <c r="G127" s="227"/>
    </row>
    <row r="128" spans="1:7" ht="12.75" outlineLevel="1">
      <c r="A128" s="225" t="s">
        <v>392</v>
      </c>
      <c r="B128" s="228"/>
      <c r="C128" s="228"/>
      <c r="D128" s="228"/>
      <c r="E128" s="228"/>
      <c r="F128" s="228"/>
      <c r="G128" s="229"/>
    </row>
    <row r="129" spans="1:7" ht="12.75" outlineLevel="1">
      <c r="A129" s="385" t="s">
        <v>427</v>
      </c>
      <c r="B129" s="388"/>
      <c r="C129" s="389"/>
      <c r="D129" s="389"/>
      <c r="E129" s="389"/>
      <c r="F129" s="389"/>
      <c r="G129" s="390"/>
    </row>
    <row r="130" spans="1:7" ht="12.75" outlineLevel="1">
      <c r="A130" s="376" t="s">
        <v>9</v>
      </c>
      <c r="B130" s="46">
        <f aca="true" t="shared" si="20" ref="B130:G130">B122-B126</f>
        <v>0</v>
      </c>
      <c r="C130" s="46">
        <f t="shared" si="20"/>
        <v>0</v>
      </c>
      <c r="D130" s="46">
        <f t="shared" si="20"/>
        <v>0</v>
      </c>
      <c r="E130" s="46">
        <f t="shared" si="20"/>
        <v>0</v>
      </c>
      <c r="F130" s="46">
        <f t="shared" si="20"/>
        <v>0</v>
      </c>
      <c r="G130" s="60">
        <f t="shared" si="20"/>
        <v>0</v>
      </c>
    </row>
    <row r="131" spans="1:7" ht="12.75" outlineLevel="1">
      <c r="A131" s="20" t="s">
        <v>393</v>
      </c>
      <c r="B131" s="360"/>
      <c r="C131" s="360"/>
      <c r="D131" s="360"/>
      <c r="E131" s="360"/>
      <c r="F131" s="360"/>
      <c r="G131" s="361"/>
    </row>
    <row r="132" spans="1:7" ht="12.75" outlineLevel="1">
      <c r="A132" s="20" t="s">
        <v>3</v>
      </c>
      <c r="B132" s="46">
        <f aca="true" t="shared" si="21" ref="B132:G132">B130+B131</f>
        <v>0</v>
      </c>
      <c r="C132" s="46">
        <f t="shared" si="21"/>
        <v>0</v>
      </c>
      <c r="D132" s="46">
        <f t="shared" si="21"/>
        <v>0</v>
      </c>
      <c r="E132" s="46">
        <f t="shared" si="21"/>
        <v>0</v>
      </c>
      <c r="F132" s="46">
        <f t="shared" si="21"/>
        <v>0</v>
      </c>
      <c r="G132" s="60">
        <f t="shared" si="21"/>
        <v>0</v>
      </c>
    </row>
    <row r="133" spans="1:7" ht="12.75" outlineLevel="1">
      <c r="A133" s="20" t="s">
        <v>394</v>
      </c>
      <c r="B133" s="360"/>
      <c r="C133" s="360"/>
      <c r="D133" s="360"/>
      <c r="E133" s="360"/>
      <c r="F133" s="360"/>
      <c r="G133" s="361"/>
    </row>
    <row r="134" spans="1:7" ht="25.5" outlineLevel="1">
      <c r="A134" s="22" t="s">
        <v>51</v>
      </c>
      <c r="B134" s="356"/>
      <c r="C134" s="357"/>
      <c r="D134" s="357"/>
      <c r="E134" s="357"/>
      <c r="F134" s="357"/>
      <c r="G134" s="358"/>
    </row>
    <row r="135" spans="1:7" ht="25.5" outlineLevel="1">
      <c r="A135" s="22" t="s">
        <v>52</v>
      </c>
      <c r="B135" s="356"/>
      <c r="C135" s="357"/>
      <c r="D135" s="357"/>
      <c r="E135" s="357"/>
      <c r="F135" s="357"/>
      <c r="G135" s="358"/>
    </row>
    <row r="136" spans="1:7" ht="12.75" outlineLevel="1">
      <c r="A136" s="366"/>
      <c r="B136" s="367"/>
      <c r="C136" s="367"/>
      <c r="D136" s="367"/>
      <c r="E136" s="367"/>
      <c r="F136" s="367"/>
      <c r="G136" s="368"/>
    </row>
    <row r="137" spans="1:7" ht="25.5" outlineLevel="1">
      <c r="A137" s="22" t="s">
        <v>7</v>
      </c>
      <c r="B137" s="360"/>
      <c r="C137" s="47">
        <f>B137+C134</f>
        <v>0</v>
      </c>
      <c r="D137" s="47">
        <f>C137+D134</f>
        <v>0</v>
      </c>
      <c r="E137" s="47">
        <f>D137+E134</f>
        <v>0</v>
      </c>
      <c r="F137" s="47">
        <f>E137+F134</f>
        <v>0</v>
      </c>
      <c r="G137" s="369">
        <f>F137+G134</f>
        <v>0</v>
      </c>
    </row>
    <row r="138" spans="1:7" ht="12.75" outlineLevel="1">
      <c r="A138" s="377" t="s">
        <v>19</v>
      </c>
      <c r="B138" s="233"/>
      <c r="C138" s="357"/>
      <c r="D138" s="357"/>
      <c r="E138" s="357"/>
      <c r="F138" s="357"/>
      <c r="G138" s="358"/>
    </row>
    <row r="139" spans="1:7" ht="12.75" outlineLevel="1">
      <c r="A139" s="378" t="s">
        <v>58</v>
      </c>
      <c r="B139" s="234"/>
      <c r="C139" s="231"/>
      <c r="D139" s="231"/>
      <c r="E139" s="231"/>
      <c r="F139" s="231"/>
      <c r="G139" s="371"/>
    </row>
    <row r="140" spans="1:7" ht="12.75" outlineLevel="1">
      <c r="A140" s="378" t="s">
        <v>59</v>
      </c>
      <c r="B140" s="370"/>
      <c r="C140" s="357"/>
      <c r="D140" s="231"/>
      <c r="E140" s="231"/>
      <c r="F140" s="231"/>
      <c r="G140" s="371"/>
    </row>
    <row r="141" spans="1:7" ht="12.75" outlineLevel="1">
      <c r="A141" s="392" t="s">
        <v>425</v>
      </c>
      <c r="B141" s="393"/>
      <c r="C141" s="394"/>
      <c r="D141" s="395"/>
      <c r="E141" s="395"/>
      <c r="F141" s="395"/>
      <c r="G141" s="396"/>
    </row>
    <row r="142" spans="1:7" ht="12.75" outlineLevel="1">
      <c r="A142" s="22" t="s">
        <v>53</v>
      </c>
      <c r="B142" s="43">
        <f aca="true" t="shared" si="22" ref="B142:G142">IF(B138-B137&lt;0,0,B138-B137)</f>
        <v>0</v>
      </c>
      <c r="C142" s="43">
        <f t="shared" si="22"/>
        <v>0</v>
      </c>
      <c r="D142" s="43">
        <f t="shared" si="22"/>
        <v>0</v>
      </c>
      <c r="E142" s="43">
        <f t="shared" si="22"/>
        <v>0</v>
      </c>
      <c r="F142" s="43">
        <f t="shared" si="22"/>
        <v>0</v>
      </c>
      <c r="G142" s="49">
        <f t="shared" si="22"/>
        <v>0</v>
      </c>
    </row>
    <row r="143" spans="1:7" ht="13.5" outlineLevel="1" thickBot="1">
      <c r="A143" s="372" t="s">
        <v>54</v>
      </c>
      <c r="B143" s="373" t="e">
        <f aca="true" t="shared" si="23" ref="B143:G143">B142/B122</f>
        <v>#DIV/0!</v>
      </c>
      <c r="C143" s="373" t="e">
        <f t="shared" si="23"/>
        <v>#DIV/0!</v>
      </c>
      <c r="D143" s="373" t="e">
        <f t="shared" si="23"/>
        <v>#DIV/0!</v>
      </c>
      <c r="E143" s="373" t="e">
        <f t="shared" si="23"/>
        <v>#DIV/0!</v>
      </c>
      <c r="F143" s="373" t="e">
        <f t="shared" si="23"/>
        <v>#DIV/0!</v>
      </c>
      <c r="G143" s="374" t="e">
        <f t="shared" si="23"/>
        <v>#DIV/0!</v>
      </c>
    </row>
    <row r="144" ht="13.5" thickBot="1"/>
    <row r="145" spans="1:7" ht="51">
      <c r="A145" s="2" t="s">
        <v>27</v>
      </c>
      <c r="B145" s="31" t="s">
        <v>16</v>
      </c>
      <c r="C145" s="31" t="s">
        <v>11</v>
      </c>
      <c r="D145" s="31" t="s">
        <v>12</v>
      </c>
      <c r="E145" s="31" t="s">
        <v>13</v>
      </c>
      <c r="F145" s="31" t="s">
        <v>14</v>
      </c>
      <c r="G145" s="32" t="s">
        <v>15</v>
      </c>
    </row>
    <row r="146" spans="1:7" ht="12.75" outlineLevel="1">
      <c r="A146" s="352" t="s">
        <v>386</v>
      </c>
      <c r="B146" s="353"/>
      <c r="C146" s="353"/>
      <c r="D146" s="353"/>
      <c r="E146" s="353"/>
      <c r="F146" s="353"/>
      <c r="G146" s="354"/>
    </row>
    <row r="147" spans="1:7" ht="12.75" outlineLevel="1">
      <c r="A147" s="355" t="s">
        <v>387</v>
      </c>
      <c r="B147" s="353"/>
      <c r="C147" s="353"/>
      <c r="D147" s="353"/>
      <c r="E147" s="353"/>
      <c r="F147" s="353"/>
      <c r="G147" s="354"/>
    </row>
    <row r="148" spans="1:7" ht="15.75" customHeight="1" outlineLevel="1">
      <c r="A148" s="385" t="s">
        <v>426</v>
      </c>
      <c r="B148" s="386"/>
      <c r="C148" s="386"/>
      <c r="D148" s="386"/>
      <c r="E148" s="386"/>
      <c r="F148" s="386"/>
      <c r="G148" s="387"/>
    </row>
    <row r="149" spans="1:7" ht="12.75" outlineLevel="1">
      <c r="A149" s="355" t="s">
        <v>388</v>
      </c>
      <c r="B149" s="356"/>
      <c r="C149" s="357"/>
      <c r="D149" s="357"/>
      <c r="E149" s="357"/>
      <c r="F149" s="357"/>
      <c r="G149" s="358"/>
    </row>
    <row r="150" spans="1:7" ht="12.75" outlineLevel="1">
      <c r="A150" s="359" t="s">
        <v>390</v>
      </c>
      <c r="B150" s="360"/>
      <c r="C150" s="360"/>
      <c r="D150" s="360"/>
      <c r="E150" s="360"/>
      <c r="F150" s="360"/>
      <c r="G150" s="361"/>
    </row>
    <row r="151" spans="1:7" ht="12.75" outlineLevel="1">
      <c r="A151" s="225" t="s">
        <v>391</v>
      </c>
      <c r="B151" s="226"/>
      <c r="C151" s="226"/>
      <c r="D151" s="226"/>
      <c r="E151" s="226"/>
      <c r="F151" s="226"/>
      <c r="G151" s="227"/>
    </row>
    <row r="152" spans="1:7" ht="12.75" outlineLevel="1">
      <c r="A152" s="225" t="s">
        <v>392</v>
      </c>
      <c r="B152" s="228"/>
      <c r="C152" s="228"/>
      <c r="D152" s="228"/>
      <c r="E152" s="228"/>
      <c r="F152" s="228"/>
      <c r="G152" s="229"/>
    </row>
    <row r="153" spans="1:7" ht="12.75" outlineLevel="1">
      <c r="A153" s="385" t="s">
        <v>427</v>
      </c>
      <c r="B153" s="388"/>
      <c r="C153" s="389"/>
      <c r="D153" s="389"/>
      <c r="E153" s="389"/>
      <c r="F153" s="389"/>
      <c r="G153" s="390"/>
    </row>
    <row r="154" spans="1:7" ht="12.75" outlineLevel="1">
      <c r="A154" s="376" t="s">
        <v>9</v>
      </c>
      <c r="B154" s="46">
        <f aca="true" t="shared" si="24" ref="B154:G154">B146-B150</f>
        <v>0</v>
      </c>
      <c r="C154" s="46">
        <f t="shared" si="24"/>
        <v>0</v>
      </c>
      <c r="D154" s="46">
        <f t="shared" si="24"/>
        <v>0</v>
      </c>
      <c r="E154" s="46">
        <f t="shared" si="24"/>
        <v>0</v>
      </c>
      <c r="F154" s="46">
        <f t="shared" si="24"/>
        <v>0</v>
      </c>
      <c r="G154" s="60">
        <f t="shared" si="24"/>
        <v>0</v>
      </c>
    </row>
    <row r="155" spans="1:7" ht="12.75" outlineLevel="1">
      <c r="A155" s="20" t="s">
        <v>393</v>
      </c>
      <c r="B155" s="360"/>
      <c r="C155" s="360"/>
      <c r="D155" s="360"/>
      <c r="E155" s="360"/>
      <c r="F155" s="360"/>
      <c r="G155" s="361"/>
    </row>
    <row r="156" spans="1:7" ht="12.75" outlineLevel="1">
      <c r="A156" s="20" t="s">
        <v>3</v>
      </c>
      <c r="B156" s="46">
        <f aca="true" t="shared" si="25" ref="B156:G156">B154+B155</f>
        <v>0</v>
      </c>
      <c r="C156" s="46">
        <f t="shared" si="25"/>
        <v>0</v>
      </c>
      <c r="D156" s="46">
        <f t="shared" si="25"/>
        <v>0</v>
      </c>
      <c r="E156" s="46">
        <f t="shared" si="25"/>
        <v>0</v>
      </c>
      <c r="F156" s="46">
        <f t="shared" si="25"/>
        <v>0</v>
      </c>
      <c r="G156" s="60">
        <f t="shared" si="25"/>
        <v>0</v>
      </c>
    </row>
    <row r="157" spans="1:7" ht="12.75" outlineLevel="1">
      <c r="A157" s="20" t="s">
        <v>394</v>
      </c>
      <c r="B157" s="360"/>
      <c r="C157" s="360"/>
      <c r="D157" s="360"/>
      <c r="E157" s="360"/>
      <c r="F157" s="360"/>
      <c r="G157" s="361"/>
    </row>
    <row r="158" spans="1:7" ht="25.5" outlineLevel="1">
      <c r="A158" s="22" t="s">
        <v>51</v>
      </c>
      <c r="B158" s="356"/>
      <c r="C158" s="357"/>
      <c r="D158" s="357"/>
      <c r="E158" s="357"/>
      <c r="F158" s="357"/>
      <c r="G158" s="358"/>
    </row>
    <row r="159" spans="1:7" ht="25.5" outlineLevel="1">
      <c r="A159" s="22" t="s">
        <v>52</v>
      </c>
      <c r="B159" s="356"/>
      <c r="C159" s="357"/>
      <c r="D159" s="357"/>
      <c r="E159" s="357"/>
      <c r="F159" s="357"/>
      <c r="G159" s="358"/>
    </row>
    <row r="160" spans="1:7" ht="12.75" outlineLevel="1">
      <c r="A160" s="366"/>
      <c r="B160" s="367"/>
      <c r="C160" s="367"/>
      <c r="D160" s="367"/>
      <c r="E160" s="367"/>
      <c r="F160" s="367"/>
      <c r="G160" s="368"/>
    </row>
    <row r="161" spans="1:7" ht="25.5" outlineLevel="1">
      <c r="A161" s="22" t="s">
        <v>7</v>
      </c>
      <c r="B161" s="360"/>
      <c r="C161" s="47">
        <f>B161+C158</f>
        <v>0</v>
      </c>
      <c r="D161" s="47">
        <f>C161+D158</f>
        <v>0</v>
      </c>
      <c r="E161" s="47">
        <f>D161+E158</f>
        <v>0</v>
      </c>
      <c r="F161" s="47">
        <f>E161+F158</f>
        <v>0</v>
      </c>
      <c r="G161" s="369">
        <f>F161+G158</f>
        <v>0</v>
      </c>
    </row>
    <row r="162" spans="1:7" ht="12.75" outlineLevel="1">
      <c r="A162" s="377" t="s">
        <v>19</v>
      </c>
      <c r="B162" s="233"/>
      <c r="C162" s="357"/>
      <c r="D162" s="357"/>
      <c r="E162" s="357"/>
      <c r="F162" s="357"/>
      <c r="G162" s="358"/>
    </row>
    <row r="163" spans="1:7" ht="12.75" outlineLevel="1">
      <c r="A163" s="378" t="s">
        <v>58</v>
      </c>
      <c r="B163" s="234"/>
      <c r="C163" s="231"/>
      <c r="D163" s="231"/>
      <c r="E163" s="231"/>
      <c r="F163" s="231"/>
      <c r="G163" s="371"/>
    </row>
    <row r="164" spans="1:7" ht="12.75" outlineLevel="1">
      <c r="A164" s="378" t="s">
        <v>59</v>
      </c>
      <c r="B164" s="370"/>
      <c r="C164" s="357"/>
      <c r="D164" s="231"/>
      <c r="E164" s="231"/>
      <c r="F164" s="231"/>
      <c r="G164" s="371"/>
    </row>
    <row r="165" spans="1:7" ht="12.75" outlineLevel="1">
      <c r="A165" s="392" t="s">
        <v>425</v>
      </c>
      <c r="B165" s="393"/>
      <c r="C165" s="394"/>
      <c r="D165" s="395"/>
      <c r="E165" s="395"/>
      <c r="F165" s="395"/>
      <c r="G165" s="396"/>
    </row>
    <row r="166" spans="1:7" ht="12.75" outlineLevel="1">
      <c r="A166" s="22" t="s">
        <v>53</v>
      </c>
      <c r="B166" s="43">
        <f aca="true" t="shared" si="26" ref="B166:G166">IF(B162-B161&lt;0,0,B162-B161)</f>
        <v>0</v>
      </c>
      <c r="C166" s="43">
        <f t="shared" si="26"/>
        <v>0</v>
      </c>
      <c r="D166" s="43">
        <f t="shared" si="26"/>
        <v>0</v>
      </c>
      <c r="E166" s="43">
        <f t="shared" si="26"/>
        <v>0</v>
      </c>
      <c r="F166" s="43">
        <f t="shared" si="26"/>
        <v>0</v>
      </c>
      <c r="G166" s="49">
        <f t="shared" si="26"/>
        <v>0</v>
      </c>
    </row>
    <row r="167" spans="1:7" ht="13.5" outlineLevel="1" thickBot="1">
      <c r="A167" s="372" t="s">
        <v>54</v>
      </c>
      <c r="B167" s="373" t="e">
        <f aca="true" t="shared" si="27" ref="B167:G167">B166/B146</f>
        <v>#DIV/0!</v>
      </c>
      <c r="C167" s="373" t="e">
        <f t="shared" si="27"/>
        <v>#DIV/0!</v>
      </c>
      <c r="D167" s="373" t="e">
        <f t="shared" si="27"/>
        <v>#DIV/0!</v>
      </c>
      <c r="E167" s="373" t="e">
        <f t="shared" si="27"/>
        <v>#DIV/0!</v>
      </c>
      <c r="F167" s="373" t="e">
        <f t="shared" si="27"/>
        <v>#DIV/0!</v>
      </c>
      <c r="G167" s="374" t="e">
        <f t="shared" si="27"/>
        <v>#DIV/0!</v>
      </c>
    </row>
    <row r="168" ht="13.5" thickBot="1"/>
    <row r="169" spans="1:7" ht="24.75" customHeight="1">
      <c r="A169" s="2" t="s">
        <v>28</v>
      </c>
      <c r="B169" s="31" t="s">
        <v>16</v>
      </c>
      <c r="C169" s="31" t="s">
        <v>11</v>
      </c>
      <c r="D169" s="31" t="s">
        <v>12</v>
      </c>
      <c r="E169" s="31" t="s">
        <v>13</v>
      </c>
      <c r="F169" s="31" t="s">
        <v>14</v>
      </c>
      <c r="G169" s="32" t="s">
        <v>15</v>
      </c>
    </row>
    <row r="170" spans="1:7" ht="12.75" outlineLevel="1">
      <c r="A170" s="352" t="s">
        <v>386</v>
      </c>
      <c r="B170" s="353"/>
      <c r="C170" s="353"/>
      <c r="D170" s="353"/>
      <c r="E170" s="353"/>
      <c r="F170" s="353"/>
      <c r="G170" s="354"/>
    </row>
    <row r="171" spans="1:7" ht="12.75" outlineLevel="1">
      <c r="A171" s="355" t="s">
        <v>387</v>
      </c>
      <c r="B171" s="353"/>
      <c r="C171" s="353"/>
      <c r="D171" s="353"/>
      <c r="E171" s="353"/>
      <c r="F171" s="353"/>
      <c r="G171" s="354"/>
    </row>
    <row r="172" spans="1:7" ht="12.75" outlineLevel="1">
      <c r="A172" s="385" t="s">
        <v>426</v>
      </c>
      <c r="B172" s="386"/>
      <c r="C172" s="386"/>
      <c r="D172" s="386"/>
      <c r="E172" s="386"/>
      <c r="F172" s="386"/>
      <c r="G172" s="387"/>
    </row>
    <row r="173" spans="1:7" ht="12.75" outlineLevel="1">
      <c r="A173" s="355" t="s">
        <v>388</v>
      </c>
      <c r="B173" s="356"/>
      <c r="C173" s="357"/>
      <c r="D173" s="357"/>
      <c r="E173" s="357"/>
      <c r="F173" s="357"/>
      <c r="G173" s="358"/>
    </row>
    <row r="174" spans="1:7" ht="12.75" outlineLevel="1">
      <c r="A174" s="359" t="s">
        <v>390</v>
      </c>
      <c r="B174" s="360"/>
      <c r="C174" s="360"/>
      <c r="D174" s="360"/>
      <c r="E174" s="360"/>
      <c r="F174" s="360"/>
      <c r="G174" s="361"/>
    </row>
    <row r="175" spans="1:7" ht="12.75" outlineLevel="1">
      <c r="A175" s="225" t="s">
        <v>391</v>
      </c>
      <c r="B175" s="226"/>
      <c r="C175" s="226"/>
      <c r="D175" s="226"/>
      <c r="E175" s="226"/>
      <c r="F175" s="226"/>
      <c r="G175" s="227"/>
    </row>
    <row r="176" spans="1:7" ht="12.75" outlineLevel="1">
      <c r="A176" s="225" t="s">
        <v>392</v>
      </c>
      <c r="B176" s="228"/>
      <c r="C176" s="228"/>
      <c r="D176" s="228"/>
      <c r="E176" s="228"/>
      <c r="F176" s="228"/>
      <c r="G176" s="229"/>
    </row>
    <row r="177" spans="1:7" ht="12.75" outlineLevel="1">
      <c r="A177" s="385" t="s">
        <v>427</v>
      </c>
      <c r="B177" s="388"/>
      <c r="C177" s="389"/>
      <c r="D177" s="389"/>
      <c r="E177" s="389"/>
      <c r="F177" s="389"/>
      <c r="G177" s="390"/>
    </row>
    <row r="178" spans="1:7" ht="12.75" outlineLevel="1">
      <c r="A178" s="376" t="s">
        <v>9</v>
      </c>
      <c r="B178" s="46">
        <f aca="true" t="shared" si="28" ref="B178:G178">B170-B174</f>
        <v>0</v>
      </c>
      <c r="C178" s="46">
        <f t="shared" si="28"/>
        <v>0</v>
      </c>
      <c r="D178" s="46">
        <f t="shared" si="28"/>
        <v>0</v>
      </c>
      <c r="E178" s="46">
        <f t="shared" si="28"/>
        <v>0</v>
      </c>
      <c r="F178" s="46">
        <f t="shared" si="28"/>
        <v>0</v>
      </c>
      <c r="G178" s="60">
        <f t="shared" si="28"/>
        <v>0</v>
      </c>
    </row>
    <row r="179" spans="1:7" ht="12.75" outlineLevel="1">
      <c r="A179" s="20" t="s">
        <v>393</v>
      </c>
      <c r="B179" s="360"/>
      <c r="C179" s="360"/>
      <c r="D179" s="360"/>
      <c r="E179" s="360"/>
      <c r="F179" s="360"/>
      <c r="G179" s="361"/>
    </row>
    <row r="180" spans="1:7" ht="12.75" outlineLevel="1">
      <c r="A180" s="20" t="s">
        <v>3</v>
      </c>
      <c r="B180" s="46">
        <f aca="true" t="shared" si="29" ref="B180:G180">B178+B179</f>
        <v>0</v>
      </c>
      <c r="C180" s="46">
        <f t="shared" si="29"/>
        <v>0</v>
      </c>
      <c r="D180" s="46">
        <f t="shared" si="29"/>
        <v>0</v>
      </c>
      <c r="E180" s="46">
        <f t="shared" si="29"/>
        <v>0</v>
      </c>
      <c r="F180" s="46">
        <f t="shared" si="29"/>
        <v>0</v>
      </c>
      <c r="G180" s="60">
        <f t="shared" si="29"/>
        <v>0</v>
      </c>
    </row>
    <row r="181" spans="1:7" ht="12.75" outlineLevel="1">
      <c r="A181" s="20" t="s">
        <v>394</v>
      </c>
      <c r="B181" s="360"/>
      <c r="C181" s="360"/>
      <c r="D181" s="360"/>
      <c r="E181" s="360"/>
      <c r="F181" s="360"/>
      <c r="G181" s="361"/>
    </row>
    <row r="182" spans="1:7" ht="25.5" outlineLevel="1">
      <c r="A182" s="22" t="s">
        <v>51</v>
      </c>
      <c r="B182" s="356"/>
      <c r="C182" s="357"/>
      <c r="D182" s="357"/>
      <c r="E182" s="357"/>
      <c r="F182" s="357"/>
      <c r="G182" s="358"/>
    </row>
    <row r="183" spans="1:7" ht="25.5" outlineLevel="1">
      <c r="A183" s="22" t="s">
        <v>52</v>
      </c>
      <c r="B183" s="356"/>
      <c r="C183" s="357"/>
      <c r="D183" s="357"/>
      <c r="E183" s="357"/>
      <c r="F183" s="357"/>
      <c r="G183" s="358"/>
    </row>
    <row r="184" spans="1:7" ht="12.75" outlineLevel="1">
      <c r="A184" s="366"/>
      <c r="B184" s="367"/>
      <c r="C184" s="367"/>
      <c r="D184" s="367"/>
      <c r="E184" s="367"/>
      <c r="F184" s="367"/>
      <c r="G184" s="368"/>
    </row>
    <row r="185" spans="1:7" ht="25.5" outlineLevel="1">
      <c r="A185" s="22" t="s">
        <v>7</v>
      </c>
      <c r="B185" s="360"/>
      <c r="C185" s="47">
        <f>B185+C182</f>
        <v>0</v>
      </c>
      <c r="D185" s="47">
        <f>C185+D182</f>
        <v>0</v>
      </c>
      <c r="E185" s="47">
        <f>D185+E182</f>
        <v>0</v>
      </c>
      <c r="F185" s="47">
        <f>E185+F182</f>
        <v>0</v>
      </c>
      <c r="G185" s="369">
        <f>F185+G182</f>
        <v>0</v>
      </c>
    </row>
    <row r="186" spans="1:7" ht="12.75" outlineLevel="1">
      <c r="A186" s="377" t="s">
        <v>19</v>
      </c>
      <c r="B186" s="233"/>
      <c r="C186" s="357"/>
      <c r="D186" s="357"/>
      <c r="E186" s="357"/>
      <c r="F186" s="357"/>
      <c r="G186" s="358"/>
    </row>
    <row r="187" spans="1:7" ht="12.75" outlineLevel="1">
      <c r="A187" s="378" t="s">
        <v>58</v>
      </c>
      <c r="B187" s="234"/>
      <c r="C187" s="231"/>
      <c r="D187" s="231"/>
      <c r="E187" s="231"/>
      <c r="F187" s="231"/>
      <c r="G187" s="371"/>
    </row>
    <row r="188" spans="1:7" ht="12.75" outlineLevel="1">
      <c r="A188" s="378" t="s">
        <v>59</v>
      </c>
      <c r="B188" s="370"/>
      <c r="C188" s="357"/>
      <c r="D188" s="231"/>
      <c r="E188" s="231"/>
      <c r="F188" s="231"/>
      <c r="G188" s="371"/>
    </row>
    <row r="189" spans="1:7" ht="12.75" outlineLevel="1">
      <c r="A189" s="392" t="s">
        <v>425</v>
      </c>
      <c r="B189" s="393"/>
      <c r="C189" s="394"/>
      <c r="D189" s="395"/>
      <c r="E189" s="395"/>
      <c r="F189" s="395"/>
      <c r="G189" s="396"/>
    </row>
    <row r="190" spans="1:7" ht="24.75" customHeight="1" outlineLevel="1">
      <c r="A190" s="22" t="s">
        <v>53</v>
      </c>
      <c r="B190" s="43">
        <f aca="true" t="shared" si="30" ref="B190:G190">IF(B186-B185&lt;0,0,B186-B185)</f>
        <v>0</v>
      </c>
      <c r="C190" s="43">
        <f t="shared" si="30"/>
        <v>0</v>
      </c>
      <c r="D190" s="43">
        <f t="shared" si="30"/>
        <v>0</v>
      </c>
      <c r="E190" s="43">
        <f t="shared" si="30"/>
        <v>0</v>
      </c>
      <c r="F190" s="43">
        <f t="shared" si="30"/>
        <v>0</v>
      </c>
      <c r="G190" s="49">
        <f t="shared" si="30"/>
        <v>0</v>
      </c>
    </row>
    <row r="191" spans="1:7" ht="13.5" outlineLevel="1" thickBot="1">
      <c r="A191" s="372" t="s">
        <v>54</v>
      </c>
      <c r="B191" s="373" t="e">
        <f aca="true" t="shared" si="31" ref="B191:G191">B190/B170</f>
        <v>#DIV/0!</v>
      </c>
      <c r="C191" s="373" t="e">
        <f t="shared" si="31"/>
        <v>#DIV/0!</v>
      </c>
      <c r="D191" s="373" t="e">
        <f t="shared" si="31"/>
        <v>#DIV/0!</v>
      </c>
      <c r="E191" s="373" t="e">
        <f t="shared" si="31"/>
        <v>#DIV/0!</v>
      </c>
      <c r="F191" s="373" t="e">
        <f t="shared" si="31"/>
        <v>#DIV/0!</v>
      </c>
      <c r="G191" s="374" t="e">
        <f t="shared" si="31"/>
        <v>#DIV/0!</v>
      </c>
    </row>
    <row r="192" ht="13.5" thickBot="1"/>
    <row r="193" spans="1:7" ht="51">
      <c r="A193" s="2" t="s">
        <v>29</v>
      </c>
      <c r="B193" s="31" t="s">
        <v>16</v>
      </c>
      <c r="C193" s="31" t="s">
        <v>11</v>
      </c>
      <c r="D193" s="31" t="s">
        <v>12</v>
      </c>
      <c r="E193" s="31" t="s">
        <v>13</v>
      </c>
      <c r="F193" s="31" t="s">
        <v>14</v>
      </c>
      <c r="G193" s="32" t="s">
        <v>15</v>
      </c>
    </row>
    <row r="194" spans="1:7" ht="12.75" outlineLevel="1">
      <c r="A194" s="352" t="s">
        <v>386</v>
      </c>
      <c r="B194" s="353"/>
      <c r="C194" s="353"/>
      <c r="D194" s="353"/>
      <c r="E194" s="353"/>
      <c r="F194" s="353"/>
      <c r="G194" s="354"/>
    </row>
    <row r="195" spans="1:7" ht="12.75" outlineLevel="1">
      <c r="A195" s="355" t="s">
        <v>387</v>
      </c>
      <c r="B195" s="353"/>
      <c r="C195" s="353"/>
      <c r="D195" s="353"/>
      <c r="E195" s="353"/>
      <c r="F195" s="353"/>
      <c r="G195" s="354"/>
    </row>
    <row r="196" spans="1:7" ht="12.75" outlineLevel="1">
      <c r="A196" s="385" t="s">
        <v>426</v>
      </c>
      <c r="B196" s="386"/>
      <c r="C196" s="386"/>
      <c r="D196" s="386"/>
      <c r="E196" s="386"/>
      <c r="F196" s="386"/>
      <c r="G196" s="387"/>
    </row>
    <row r="197" spans="1:7" ht="12.75" outlineLevel="1">
      <c r="A197" s="355" t="s">
        <v>388</v>
      </c>
      <c r="B197" s="356"/>
      <c r="C197" s="357"/>
      <c r="D197" s="357"/>
      <c r="E197" s="357"/>
      <c r="F197" s="357"/>
      <c r="G197" s="358"/>
    </row>
    <row r="198" spans="1:7" ht="12.75" outlineLevel="1">
      <c r="A198" s="359" t="s">
        <v>390</v>
      </c>
      <c r="B198" s="360"/>
      <c r="C198" s="360"/>
      <c r="D198" s="360"/>
      <c r="E198" s="360"/>
      <c r="F198" s="360"/>
      <c r="G198" s="361"/>
    </row>
    <row r="199" spans="1:7" ht="12.75" outlineLevel="1">
      <c r="A199" s="225" t="s">
        <v>391</v>
      </c>
      <c r="B199" s="226"/>
      <c r="C199" s="226"/>
      <c r="D199" s="226"/>
      <c r="E199" s="226"/>
      <c r="F199" s="226"/>
      <c r="G199" s="227"/>
    </row>
    <row r="200" spans="1:7" ht="12.75" outlineLevel="1">
      <c r="A200" s="225" t="s">
        <v>392</v>
      </c>
      <c r="B200" s="228"/>
      <c r="C200" s="228"/>
      <c r="D200" s="228"/>
      <c r="E200" s="228"/>
      <c r="F200" s="228"/>
      <c r="G200" s="229"/>
    </row>
    <row r="201" spans="1:7" ht="12.75" outlineLevel="1">
      <c r="A201" s="385" t="s">
        <v>427</v>
      </c>
      <c r="B201" s="388"/>
      <c r="C201" s="389"/>
      <c r="D201" s="389"/>
      <c r="E201" s="389"/>
      <c r="F201" s="389"/>
      <c r="G201" s="390"/>
    </row>
    <row r="202" spans="1:7" ht="12.75" outlineLevel="1">
      <c r="A202" s="376" t="s">
        <v>9</v>
      </c>
      <c r="B202" s="46">
        <f aca="true" t="shared" si="32" ref="B202:G202">B194-B198</f>
        <v>0</v>
      </c>
      <c r="C202" s="46">
        <f t="shared" si="32"/>
        <v>0</v>
      </c>
      <c r="D202" s="46">
        <f t="shared" si="32"/>
        <v>0</v>
      </c>
      <c r="E202" s="46">
        <f t="shared" si="32"/>
        <v>0</v>
      </c>
      <c r="F202" s="46">
        <f t="shared" si="32"/>
        <v>0</v>
      </c>
      <c r="G202" s="60">
        <f t="shared" si="32"/>
        <v>0</v>
      </c>
    </row>
    <row r="203" spans="1:7" ht="12.75" outlineLevel="1">
      <c r="A203" s="20" t="s">
        <v>393</v>
      </c>
      <c r="B203" s="360"/>
      <c r="C203" s="360"/>
      <c r="D203" s="360"/>
      <c r="E203" s="360"/>
      <c r="F203" s="360"/>
      <c r="G203" s="361"/>
    </row>
    <row r="204" spans="1:7" ht="12.75" outlineLevel="1">
      <c r="A204" s="20" t="s">
        <v>3</v>
      </c>
      <c r="B204" s="46">
        <f aca="true" t="shared" si="33" ref="B204:G204">B202+B203</f>
        <v>0</v>
      </c>
      <c r="C204" s="46">
        <f t="shared" si="33"/>
        <v>0</v>
      </c>
      <c r="D204" s="46">
        <f t="shared" si="33"/>
        <v>0</v>
      </c>
      <c r="E204" s="46">
        <f t="shared" si="33"/>
        <v>0</v>
      </c>
      <c r="F204" s="46">
        <f t="shared" si="33"/>
        <v>0</v>
      </c>
      <c r="G204" s="60">
        <f t="shared" si="33"/>
        <v>0</v>
      </c>
    </row>
    <row r="205" spans="1:7" ht="12.75" outlineLevel="1">
      <c r="A205" s="20" t="s">
        <v>394</v>
      </c>
      <c r="B205" s="360"/>
      <c r="C205" s="360"/>
      <c r="D205" s="360"/>
      <c r="E205" s="360"/>
      <c r="F205" s="360"/>
      <c r="G205" s="361"/>
    </row>
    <row r="206" spans="1:7" ht="25.5" outlineLevel="1">
      <c r="A206" s="22" t="s">
        <v>51</v>
      </c>
      <c r="B206" s="356"/>
      <c r="C206" s="357"/>
      <c r="D206" s="357"/>
      <c r="E206" s="357"/>
      <c r="F206" s="357"/>
      <c r="G206" s="358"/>
    </row>
    <row r="207" spans="1:7" ht="25.5" outlineLevel="1">
      <c r="A207" s="22" t="s">
        <v>52</v>
      </c>
      <c r="B207" s="356"/>
      <c r="C207" s="357"/>
      <c r="D207" s="357"/>
      <c r="E207" s="357"/>
      <c r="F207" s="357"/>
      <c r="G207" s="358"/>
    </row>
    <row r="208" spans="1:7" ht="12.75" outlineLevel="1">
      <c r="A208" s="366"/>
      <c r="B208" s="367"/>
      <c r="C208" s="367"/>
      <c r="D208" s="367"/>
      <c r="E208" s="367"/>
      <c r="F208" s="367"/>
      <c r="G208" s="368"/>
    </row>
    <row r="209" spans="1:7" ht="25.5" outlineLevel="1">
      <c r="A209" s="22" t="s">
        <v>7</v>
      </c>
      <c r="B209" s="360"/>
      <c r="C209" s="47">
        <f>B209+C206</f>
        <v>0</v>
      </c>
      <c r="D209" s="47">
        <f>C209+D206</f>
        <v>0</v>
      </c>
      <c r="E209" s="47">
        <f>D209+E206</f>
        <v>0</v>
      </c>
      <c r="F209" s="47">
        <f>E209+F206</f>
        <v>0</v>
      </c>
      <c r="G209" s="369">
        <f>F209+G206</f>
        <v>0</v>
      </c>
    </row>
    <row r="210" spans="1:7" ht="12.75" outlineLevel="1">
      <c r="A210" s="377" t="s">
        <v>19</v>
      </c>
      <c r="B210" s="233"/>
      <c r="C210" s="357"/>
      <c r="D210" s="357"/>
      <c r="E210" s="357"/>
      <c r="F210" s="357"/>
      <c r="G210" s="358"/>
    </row>
    <row r="211" spans="1:7" ht="24.75" customHeight="1" outlineLevel="1">
      <c r="A211" s="378" t="s">
        <v>58</v>
      </c>
      <c r="B211" s="234"/>
      <c r="C211" s="231"/>
      <c r="D211" s="231"/>
      <c r="E211" s="231"/>
      <c r="F211" s="231"/>
      <c r="G211" s="371"/>
    </row>
    <row r="212" spans="1:7" ht="12.75" outlineLevel="1">
      <c r="A212" s="378" t="s">
        <v>59</v>
      </c>
      <c r="B212" s="370"/>
      <c r="C212" s="357"/>
      <c r="D212" s="231"/>
      <c r="E212" s="231"/>
      <c r="F212" s="231"/>
      <c r="G212" s="371"/>
    </row>
    <row r="213" spans="1:7" ht="12.75" outlineLevel="1">
      <c r="A213" s="392" t="s">
        <v>425</v>
      </c>
      <c r="B213" s="393"/>
      <c r="C213" s="394"/>
      <c r="D213" s="395"/>
      <c r="E213" s="395"/>
      <c r="F213" s="395"/>
      <c r="G213" s="396"/>
    </row>
    <row r="214" spans="1:7" ht="12.75" outlineLevel="1">
      <c r="A214" s="22" t="s">
        <v>53</v>
      </c>
      <c r="B214" s="43">
        <f aca="true" t="shared" si="34" ref="B214:G214">IF(B210-B209&lt;0,0,B210-B209)</f>
        <v>0</v>
      </c>
      <c r="C214" s="43">
        <f t="shared" si="34"/>
        <v>0</v>
      </c>
      <c r="D214" s="43">
        <f t="shared" si="34"/>
        <v>0</v>
      </c>
      <c r="E214" s="43">
        <f t="shared" si="34"/>
        <v>0</v>
      </c>
      <c r="F214" s="43">
        <f t="shared" si="34"/>
        <v>0</v>
      </c>
      <c r="G214" s="49">
        <f t="shared" si="34"/>
        <v>0</v>
      </c>
    </row>
    <row r="215" spans="1:7" ht="13.5" outlineLevel="1" thickBot="1">
      <c r="A215" s="372" t="s">
        <v>54</v>
      </c>
      <c r="B215" s="373" t="e">
        <f aca="true" t="shared" si="35" ref="B215:G215">B214/B194</f>
        <v>#DIV/0!</v>
      </c>
      <c r="C215" s="373" t="e">
        <f t="shared" si="35"/>
        <v>#DIV/0!</v>
      </c>
      <c r="D215" s="373" t="e">
        <f t="shared" si="35"/>
        <v>#DIV/0!</v>
      </c>
      <c r="E215" s="373" t="e">
        <f t="shared" si="35"/>
        <v>#DIV/0!</v>
      </c>
      <c r="F215" s="373" t="e">
        <f t="shared" si="35"/>
        <v>#DIV/0!</v>
      </c>
      <c r="G215" s="374" t="e">
        <f t="shared" si="35"/>
        <v>#DIV/0!</v>
      </c>
    </row>
    <row r="216" ht="13.5" thickBot="1"/>
    <row r="217" spans="1:7" ht="51">
      <c r="A217" s="2" t="s">
        <v>30</v>
      </c>
      <c r="B217" s="31" t="s">
        <v>16</v>
      </c>
      <c r="C217" s="31" t="s">
        <v>11</v>
      </c>
      <c r="D217" s="31" t="s">
        <v>12</v>
      </c>
      <c r="E217" s="31" t="s">
        <v>13</v>
      </c>
      <c r="F217" s="31" t="s">
        <v>14</v>
      </c>
      <c r="G217" s="32" t="s">
        <v>15</v>
      </c>
    </row>
    <row r="218" spans="1:7" ht="12.75" outlineLevel="1">
      <c r="A218" s="352" t="s">
        <v>386</v>
      </c>
      <c r="B218" s="353"/>
      <c r="C218" s="353"/>
      <c r="D218" s="353"/>
      <c r="E218" s="353"/>
      <c r="F218" s="353"/>
      <c r="G218" s="354"/>
    </row>
    <row r="219" spans="1:7" ht="12.75" outlineLevel="1">
      <c r="A219" s="355" t="s">
        <v>387</v>
      </c>
      <c r="B219" s="353"/>
      <c r="C219" s="353"/>
      <c r="D219" s="353"/>
      <c r="E219" s="353"/>
      <c r="F219" s="353"/>
      <c r="G219" s="354"/>
    </row>
    <row r="220" spans="1:7" ht="12.75" outlineLevel="1">
      <c r="A220" s="385" t="s">
        <v>426</v>
      </c>
      <c r="B220" s="386"/>
      <c r="C220" s="386"/>
      <c r="D220" s="386"/>
      <c r="E220" s="386"/>
      <c r="F220" s="386"/>
      <c r="G220" s="387"/>
    </row>
    <row r="221" spans="1:7" ht="12.75" outlineLevel="1">
      <c r="A221" s="355" t="s">
        <v>388</v>
      </c>
      <c r="B221" s="356"/>
      <c r="C221" s="357"/>
      <c r="D221" s="357"/>
      <c r="E221" s="357"/>
      <c r="F221" s="357"/>
      <c r="G221" s="358"/>
    </row>
    <row r="222" spans="1:7" ht="12.75" outlineLevel="1">
      <c r="A222" s="359" t="s">
        <v>390</v>
      </c>
      <c r="B222" s="360"/>
      <c r="C222" s="360"/>
      <c r="D222" s="360"/>
      <c r="E222" s="360"/>
      <c r="F222" s="360"/>
      <c r="G222" s="361"/>
    </row>
    <row r="223" spans="1:7" ht="12.75" outlineLevel="1">
      <c r="A223" s="225" t="s">
        <v>391</v>
      </c>
      <c r="B223" s="226"/>
      <c r="C223" s="226"/>
      <c r="D223" s="226"/>
      <c r="E223" s="226"/>
      <c r="F223" s="226"/>
      <c r="G223" s="227"/>
    </row>
    <row r="224" spans="1:7" ht="12.75" outlineLevel="1">
      <c r="A224" s="225" t="s">
        <v>392</v>
      </c>
      <c r="B224" s="228"/>
      <c r="C224" s="228"/>
      <c r="D224" s="228"/>
      <c r="E224" s="228"/>
      <c r="F224" s="228"/>
      <c r="G224" s="229"/>
    </row>
    <row r="225" spans="1:7" ht="12.75" outlineLevel="1">
      <c r="A225" s="385" t="s">
        <v>427</v>
      </c>
      <c r="B225" s="388"/>
      <c r="C225" s="389"/>
      <c r="D225" s="389"/>
      <c r="E225" s="389"/>
      <c r="F225" s="389"/>
      <c r="G225" s="390"/>
    </row>
    <row r="226" spans="1:7" ht="12.75" outlineLevel="1">
      <c r="A226" s="376" t="s">
        <v>9</v>
      </c>
      <c r="B226" s="46">
        <f aca="true" t="shared" si="36" ref="B226:G226">B218-B222</f>
        <v>0</v>
      </c>
      <c r="C226" s="46">
        <f t="shared" si="36"/>
        <v>0</v>
      </c>
      <c r="D226" s="46">
        <f t="shared" si="36"/>
        <v>0</v>
      </c>
      <c r="E226" s="46">
        <f t="shared" si="36"/>
        <v>0</v>
      </c>
      <c r="F226" s="46">
        <f t="shared" si="36"/>
        <v>0</v>
      </c>
      <c r="G226" s="60">
        <f t="shared" si="36"/>
        <v>0</v>
      </c>
    </row>
    <row r="227" spans="1:7" ht="12.75" outlineLevel="1">
      <c r="A227" s="20" t="s">
        <v>393</v>
      </c>
      <c r="B227" s="360"/>
      <c r="C227" s="360"/>
      <c r="D227" s="360"/>
      <c r="E227" s="360"/>
      <c r="F227" s="360"/>
      <c r="G227" s="361"/>
    </row>
    <row r="228" spans="1:7" ht="12.75" outlineLevel="1">
      <c r="A228" s="20" t="s">
        <v>3</v>
      </c>
      <c r="B228" s="46">
        <f aca="true" t="shared" si="37" ref="B228:G228">B226+B227</f>
        <v>0</v>
      </c>
      <c r="C228" s="46">
        <f t="shared" si="37"/>
        <v>0</v>
      </c>
      <c r="D228" s="46">
        <f t="shared" si="37"/>
        <v>0</v>
      </c>
      <c r="E228" s="46">
        <f t="shared" si="37"/>
        <v>0</v>
      </c>
      <c r="F228" s="46">
        <f t="shared" si="37"/>
        <v>0</v>
      </c>
      <c r="G228" s="60">
        <f t="shared" si="37"/>
        <v>0</v>
      </c>
    </row>
    <row r="229" spans="1:7" ht="12.75" outlineLevel="1">
      <c r="A229" s="20" t="s">
        <v>394</v>
      </c>
      <c r="B229" s="360"/>
      <c r="C229" s="360"/>
      <c r="D229" s="360"/>
      <c r="E229" s="360"/>
      <c r="F229" s="360"/>
      <c r="G229" s="361"/>
    </row>
    <row r="230" spans="1:7" ht="25.5" outlineLevel="1">
      <c r="A230" s="22" t="s">
        <v>51</v>
      </c>
      <c r="B230" s="356"/>
      <c r="C230" s="357"/>
      <c r="D230" s="357"/>
      <c r="E230" s="357"/>
      <c r="F230" s="357"/>
      <c r="G230" s="358"/>
    </row>
    <row r="231" spans="1:7" ht="25.5" outlineLevel="1">
      <c r="A231" s="22" t="s">
        <v>52</v>
      </c>
      <c r="B231" s="356"/>
      <c r="C231" s="357"/>
      <c r="D231" s="357"/>
      <c r="E231" s="357"/>
      <c r="F231" s="357"/>
      <c r="G231" s="358"/>
    </row>
    <row r="232" spans="1:7" ht="12.75" outlineLevel="1">
      <c r="A232" s="366"/>
      <c r="B232" s="367"/>
      <c r="C232" s="367"/>
      <c r="D232" s="367"/>
      <c r="E232" s="367"/>
      <c r="F232" s="367"/>
      <c r="G232" s="368"/>
    </row>
    <row r="233" spans="1:7" ht="25.5" outlineLevel="1">
      <c r="A233" s="22" t="s">
        <v>7</v>
      </c>
      <c r="B233" s="360"/>
      <c r="C233" s="47">
        <f>B233+C230</f>
        <v>0</v>
      </c>
      <c r="D233" s="47">
        <f>C233+D230</f>
        <v>0</v>
      </c>
      <c r="E233" s="47">
        <f>D233+E230</f>
        <v>0</v>
      </c>
      <c r="F233" s="47">
        <f>E233+F230</f>
        <v>0</v>
      </c>
      <c r="G233" s="369">
        <f>F233+G230</f>
        <v>0</v>
      </c>
    </row>
    <row r="234" spans="1:7" ht="12.75" outlineLevel="1">
      <c r="A234" s="377" t="s">
        <v>19</v>
      </c>
      <c r="B234" s="233"/>
      <c r="C234" s="357"/>
      <c r="D234" s="357"/>
      <c r="E234" s="357"/>
      <c r="F234" s="357"/>
      <c r="G234" s="358"/>
    </row>
    <row r="235" spans="1:7" ht="12.75" outlineLevel="1">
      <c r="A235" s="378" t="s">
        <v>58</v>
      </c>
      <c r="B235" s="234"/>
      <c r="C235" s="231"/>
      <c r="D235" s="231"/>
      <c r="E235" s="231"/>
      <c r="F235" s="231"/>
      <c r="G235" s="371"/>
    </row>
    <row r="236" spans="1:7" ht="12.75" outlineLevel="1">
      <c r="A236" s="378" t="s">
        <v>59</v>
      </c>
      <c r="B236" s="370"/>
      <c r="C236" s="357"/>
      <c r="D236" s="231"/>
      <c r="E236" s="231"/>
      <c r="F236" s="231"/>
      <c r="G236" s="371"/>
    </row>
    <row r="237" spans="1:7" ht="12.75" outlineLevel="1">
      <c r="A237" s="392" t="s">
        <v>425</v>
      </c>
      <c r="B237" s="393"/>
      <c r="C237" s="394"/>
      <c r="D237" s="395"/>
      <c r="E237" s="395"/>
      <c r="F237" s="395"/>
      <c r="G237" s="396"/>
    </row>
    <row r="238" spans="1:7" ht="12.75" outlineLevel="1">
      <c r="A238" s="22" t="s">
        <v>53</v>
      </c>
      <c r="B238" s="43">
        <f aca="true" t="shared" si="38" ref="B238:G238">IF(B234-B233&lt;0,0,B234-B233)</f>
        <v>0</v>
      </c>
      <c r="C238" s="43">
        <f t="shared" si="38"/>
        <v>0</v>
      </c>
      <c r="D238" s="43">
        <f t="shared" si="38"/>
        <v>0</v>
      </c>
      <c r="E238" s="43">
        <f t="shared" si="38"/>
        <v>0</v>
      </c>
      <c r="F238" s="43">
        <f t="shared" si="38"/>
        <v>0</v>
      </c>
      <c r="G238" s="49">
        <f t="shared" si="38"/>
        <v>0</v>
      </c>
    </row>
    <row r="239" spans="1:7" ht="13.5" outlineLevel="1" thickBot="1">
      <c r="A239" s="372" t="s">
        <v>54</v>
      </c>
      <c r="B239" s="373" t="e">
        <f aca="true" t="shared" si="39" ref="B239:G239">B238/B218</f>
        <v>#DIV/0!</v>
      </c>
      <c r="C239" s="373" t="e">
        <f t="shared" si="39"/>
        <v>#DIV/0!</v>
      </c>
      <c r="D239" s="373" t="e">
        <f t="shared" si="39"/>
        <v>#DIV/0!</v>
      </c>
      <c r="E239" s="373" t="e">
        <f t="shared" si="39"/>
        <v>#DIV/0!</v>
      </c>
      <c r="F239" s="373" t="e">
        <f t="shared" si="39"/>
        <v>#DIV/0!</v>
      </c>
      <c r="G239" s="374" t="e">
        <f t="shared" si="39"/>
        <v>#DIV/0!</v>
      </c>
    </row>
    <row r="240" ht="13.5" thickBot="1"/>
    <row r="241" spans="1:7" ht="39" thickBot="1">
      <c r="A241" s="2" t="s">
        <v>397</v>
      </c>
      <c r="B241" s="418" t="s">
        <v>464</v>
      </c>
      <c r="C241" s="418" t="s">
        <v>465</v>
      </c>
      <c r="D241" s="418" t="s">
        <v>451</v>
      </c>
      <c r="E241" s="418" t="s">
        <v>452</v>
      </c>
      <c r="F241" s="418" t="s">
        <v>453</v>
      </c>
      <c r="G241" s="418" t="s">
        <v>466</v>
      </c>
    </row>
    <row r="242" spans="1:7" ht="12.75">
      <c r="A242" s="352" t="s">
        <v>386</v>
      </c>
      <c r="B242" s="62">
        <f aca="true" t="shared" si="40" ref="B242:G242">B2+B26+B50+B74+B98+B122+B146+B170+B194+B218-B5-B29-B53-B77-B101-B125-B149-B173-B197-B221</f>
        <v>0</v>
      </c>
      <c r="C242" s="62">
        <f t="shared" si="40"/>
        <v>0</v>
      </c>
      <c r="D242" s="62">
        <f t="shared" si="40"/>
        <v>0</v>
      </c>
      <c r="E242" s="62">
        <f t="shared" si="40"/>
        <v>0</v>
      </c>
      <c r="F242" s="62">
        <f t="shared" si="40"/>
        <v>0</v>
      </c>
      <c r="G242" s="63">
        <f t="shared" si="40"/>
        <v>0</v>
      </c>
    </row>
    <row r="243" spans="1:7" ht="12.75">
      <c r="A243" s="355" t="s">
        <v>387</v>
      </c>
      <c r="B243" s="379">
        <f aca="true" t="shared" si="41" ref="B243:G244">B3+B27+B51+B75+B99+B123+B147+B171+B195+B219</f>
        <v>0</v>
      </c>
      <c r="C243" s="379">
        <f t="shared" si="41"/>
        <v>0</v>
      </c>
      <c r="D243" s="379">
        <f t="shared" si="41"/>
        <v>0</v>
      </c>
      <c r="E243" s="379">
        <f t="shared" si="41"/>
        <v>0</v>
      </c>
      <c r="F243" s="379">
        <f t="shared" si="41"/>
        <v>0</v>
      </c>
      <c r="G243" s="380">
        <f t="shared" si="41"/>
        <v>0</v>
      </c>
    </row>
    <row r="244" spans="1:7" ht="12.75">
      <c r="A244" s="385" t="s">
        <v>426</v>
      </c>
      <c r="B244" s="400">
        <f>B4+B28+B52+B76+B100+B124+B148+B172+B196+B220</f>
        <v>0</v>
      </c>
      <c r="C244" s="400">
        <f t="shared" si="41"/>
        <v>0</v>
      </c>
      <c r="D244" s="400">
        <f t="shared" si="41"/>
        <v>0</v>
      </c>
      <c r="E244" s="400">
        <f t="shared" si="41"/>
        <v>0</v>
      </c>
      <c r="F244" s="400">
        <f t="shared" si="41"/>
        <v>0</v>
      </c>
      <c r="G244" s="400">
        <f t="shared" si="41"/>
        <v>0</v>
      </c>
    </row>
    <row r="245" spans="1:7" ht="12.75">
      <c r="A245" s="359" t="s">
        <v>390</v>
      </c>
      <c r="B245" s="62">
        <f aca="true" t="shared" si="42" ref="B245:G245">B6+B30+B54+B78+B102+B126+B150+B174+B198+B222-B8-B32-B56-B80-B104-B128-B152-B176-B200-B224</f>
        <v>0</v>
      </c>
      <c r="C245" s="62">
        <f t="shared" si="42"/>
        <v>0</v>
      </c>
      <c r="D245" s="62">
        <f t="shared" si="42"/>
        <v>0</v>
      </c>
      <c r="E245" s="62">
        <f t="shared" si="42"/>
        <v>0</v>
      </c>
      <c r="F245" s="62">
        <f t="shared" si="42"/>
        <v>0</v>
      </c>
      <c r="G245" s="63">
        <f t="shared" si="42"/>
        <v>0</v>
      </c>
    </row>
    <row r="246" spans="1:7" ht="12.75">
      <c r="A246" s="225" t="s">
        <v>391</v>
      </c>
      <c r="B246" s="379">
        <f aca="true" t="shared" si="43" ref="B246:G246">B7+B31+B55+B79+B103+B127+B151+B175+B199+B223</f>
        <v>0</v>
      </c>
      <c r="C246" s="379">
        <f t="shared" si="43"/>
        <v>0</v>
      </c>
      <c r="D246" s="379">
        <f t="shared" si="43"/>
        <v>0</v>
      </c>
      <c r="E246" s="379">
        <f t="shared" si="43"/>
        <v>0</v>
      </c>
      <c r="F246" s="379">
        <f t="shared" si="43"/>
        <v>0</v>
      </c>
      <c r="G246" s="380">
        <f t="shared" si="43"/>
        <v>0</v>
      </c>
    </row>
    <row r="247" spans="1:7" ht="12.75">
      <c r="A247" s="385" t="s">
        <v>427</v>
      </c>
      <c r="B247" s="388">
        <f aca="true" t="shared" si="44" ref="B247:G247">B9+B33+B57+B81+B105+B129+B153+B177+B201+B225</f>
        <v>0</v>
      </c>
      <c r="C247" s="388">
        <f t="shared" si="44"/>
        <v>0</v>
      </c>
      <c r="D247" s="388">
        <f t="shared" si="44"/>
        <v>0</v>
      </c>
      <c r="E247" s="388">
        <f t="shared" si="44"/>
        <v>0</v>
      </c>
      <c r="F247" s="388">
        <f t="shared" si="44"/>
        <v>0</v>
      </c>
      <c r="G247" s="388">
        <f t="shared" si="44"/>
        <v>0</v>
      </c>
    </row>
    <row r="248" spans="1:7" ht="12.75">
      <c r="A248" s="376" t="s">
        <v>9</v>
      </c>
      <c r="B248" s="46">
        <f aca="true" t="shared" si="45" ref="B248:G248">B242-B245</f>
        <v>0</v>
      </c>
      <c r="C248" s="46">
        <f t="shared" si="45"/>
        <v>0</v>
      </c>
      <c r="D248" s="46">
        <f t="shared" si="45"/>
        <v>0</v>
      </c>
      <c r="E248" s="46">
        <f t="shared" si="45"/>
        <v>0</v>
      </c>
      <c r="F248" s="46">
        <f t="shared" si="45"/>
        <v>0</v>
      </c>
      <c r="G248" s="60">
        <f t="shared" si="45"/>
        <v>0</v>
      </c>
    </row>
    <row r="249" spans="1:7" ht="12.75">
      <c r="A249" s="20" t="s">
        <v>393</v>
      </c>
      <c r="B249" s="62">
        <f aca="true" t="shared" si="46" ref="B249:G249">B11+B35+B59+B83+B107+B131+B155+B179+B203+B227</f>
        <v>0</v>
      </c>
      <c r="C249" s="62">
        <f t="shared" si="46"/>
        <v>0</v>
      </c>
      <c r="D249" s="62">
        <f t="shared" si="46"/>
        <v>0</v>
      </c>
      <c r="E249" s="62">
        <f t="shared" si="46"/>
        <v>0</v>
      </c>
      <c r="F249" s="62">
        <f t="shared" si="46"/>
        <v>0</v>
      </c>
      <c r="G249" s="63">
        <f t="shared" si="46"/>
        <v>0</v>
      </c>
    </row>
    <row r="250" spans="1:7" ht="12.75">
      <c r="A250" s="20" t="s">
        <v>3</v>
      </c>
      <c r="B250" s="46">
        <f aca="true" t="shared" si="47" ref="B250:G250">B248+B249</f>
        <v>0</v>
      </c>
      <c r="C250" s="46">
        <f t="shared" si="47"/>
        <v>0</v>
      </c>
      <c r="D250" s="46">
        <f t="shared" si="47"/>
        <v>0</v>
      </c>
      <c r="E250" s="46">
        <f t="shared" si="47"/>
        <v>0</v>
      </c>
      <c r="F250" s="46">
        <f t="shared" si="47"/>
        <v>0</v>
      </c>
      <c r="G250" s="60">
        <f t="shared" si="47"/>
        <v>0</v>
      </c>
    </row>
    <row r="251" spans="1:7" ht="12.75">
      <c r="A251" s="20" t="s">
        <v>394</v>
      </c>
      <c r="B251" s="62">
        <f aca="true" t="shared" si="48" ref="B251:G253">B13+B37+B61+B85+B109+B133+B157+B181+B205+B229</f>
        <v>0</v>
      </c>
      <c r="C251" s="62">
        <f t="shared" si="48"/>
        <v>0</v>
      </c>
      <c r="D251" s="62">
        <f t="shared" si="48"/>
        <v>0</v>
      </c>
      <c r="E251" s="62">
        <f t="shared" si="48"/>
        <v>0</v>
      </c>
      <c r="F251" s="62">
        <f t="shared" si="48"/>
        <v>0</v>
      </c>
      <c r="G251" s="63">
        <f t="shared" si="48"/>
        <v>0</v>
      </c>
    </row>
    <row r="252" spans="1:7" ht="25.5">
      <c r="A252" s="22" t="s">
        <v>51</v>
      </c>
      <c r="B252" s="62">
        <f t="shared" si="48"/>
        <v>0</v>
      </c>
      <c r="C252" s="62">
        <f t="shared" si="48"/>
        <v>0</v>
      </c>
      <c r="D252" s="62">
        <f t="shared" si="48"/>
        <v>0</v>
      </c>
      <c r="E252" s="62">
        <f t="shared" si="48"/>
        <v>0</v>
      </c>
      <c r="F252" s="62">
        <f t="shared" si="48"/>
        <v>0</v>
      </c>
      <c r="G252" s="63">
        <f t="shared" si="48"/>
        <v>0</v>
      </c>
    </row>
    <row r="253" spans="1:7" ht="25.5">
      <c r="A253" s="22" t="s">
        <v>52</v>
      </c>
      <c r="B253" s="62">
        <f t="shared" si="48"/>
        <v>0</v>
      </c>
      <c r="C253" s="62">
        <f t="shared" si="48"/>
        <v>0</v>
      </c>
      <c r="D253" s="62">
        <f t="shared" si="48"/>
        <v>0</v>
      </c>
      <c r="E253" s="62">
        <f t="shared" si="48"/>
        <v>0</v>
      </c>
      <c r="F253" s="62">
        <f t="shared" si="48"/>
        <v>0</v>
      </c>
      <c r="G253" s="63">
        <f t="shared" si="48"/>
        <v>0</v>
      </c>
    </row>
    <row r="254" spans="1:7" ht="12.75">
      <c r="A254" s="366"/>
      <c r="B254" s="381"/>
      <c r="C254" s="381"/>
      <c r="D254" s="381"/>
      <c r="E254" s="381"/>
      <c r="F254" s="381"/>
      <c r="G254" s="382"/>
    </row>
    <row r="255" spans="1:7" ht="25.5">
      <c r="A255" s="22" t="s">
        <v>7</v>
      </c>
      <c r="B255" s="62">
        <f>B17+B41+B65+B89+B113+B137+B161+B185+B209+B233</f>
        <v>0</v>
      </c>
      <c r="C255" s="47">
        <f>B255+C252</f>
        <v>0</v>
      </c>
      <c r="D255" s="47">
        <f>C255+D252</f>
        <v>0</v>
      </c>
      <c r="E255" s="47">
        <f>D255+E252</f>
        <v>0</v>
      </c>
      <c r="F255" s="47">
        <f>E255+F252</f>
        <v>0</v>
      </c>
      <c r="G255" s="369">
        <f>F255+G252</f>
        <v>0</v>
      </c>
    </row>
    <row r="256" spans="1:7" ht="12.75">
      <c r="A256" s="24" t="s">
        <v>19</v>
      </c>
      <c r="B256" s="62">
        <f>B18+B42+B66+B90+B114+B138+B162+B186+B210+B234</f>
        <v>0</v>
      </c>
      <c r="C256" s="62">
        <f aca="true" t="shared" si="49" ref="C256:G259">C18+C42+C66+C90+C114+C138+C162+C186+C210+C234</f>
        <v>0</v>
      </c>
      <c r="D256" s="62">
        <f t="shared" si="49"/>
        <v>0</v>
      </c>
      <c r="E256" s="62">
        <f t="shared" si="49"/>
        <v>0</v>
      </c>
      <c r="F256" s="62">
        <f t="shared" si="49"/>
        <v>0</v>
      </c>
      <c r="G256" s="63">
        <f t="shared" si="49"/>
        <v>0</v>
      </c>
    </row>
    <row r="257" spans="1:7" ht="12.75">
      <c r="A257" s="244" t="s">
        <v>58</v>
      </c>
      <c r="B257" s="379">
        <f>B19+B43+B67+B91+B115+B139+B163+B187+B211+B235</f>
        <v>0</v>
      </c>
      <c r="C257" s="379">
        <f t="shared" si="49"/>
        <v>0</v>
      </c>
      <c r="D257" s="379">
        <f t="shared" si="49"/>
        <v>0</v>
      </c>
      <c r="E257" s="379">
        <f t="shared" si="49"/>
        <v>0</v>
      </c>
      <c r="F257" s="379">
        <f t="shared" si="49"/>
        <v>0</v>
      </c>
      <c r="G257" s="380">
        <f t="shared" si="49"/>
        <v>0</v>
      </c>
    </row>
    <row r="258" spans="1:7" ht="12.75">
      <c r="A258" s="244" t="s">
        <v>59</v>
      </c>
      <c r="B258" s="379">
        <f>B20+B44+B68+B92+B116+B140+B164+B188+B212+B236</f>
        <v>0</v>
      </c>
      <c r="C258" s="379">
        <f t="shared" si="49"/>
        <v>0</v>
      </c>
      <c r="D258" s="379">
        <f t="shared" si="49"/>
        <v>0</v>
      </c>
      <c r="E258" s="379">
        <f t="shared" si="49"/>
        <v>0</v>
      </c>
      <c r="F258" s="379">
        <f t="shared" si="49"/>
        <v>0</v>
      </c>
      <c r="G258" s="380">
        <f t="shared" si="49"/>
        <v>0</v>
      </c>
    </row>
    <row r="259" spans="1:7" ht="12.75">
      <c r="A259" s="392" t="s">
        <v>425</v>
      </c>
      <c r="B259" s="400">
        <f>B21+B45+B69+B93+B117+B141+B165+B189+B213+B237</f>
        <v>0</v>
      </c>
      <c r="C259" s="400">
        <f>C21+C45+C69+C93+C117+C141+C165+C189+C213+C237</f>
        <v>0</v>
      </c>
      <c r="D259" s="400">
        <f t="shared" si="49"/>
        <v>0</v>
      </c>
      <c r="E259" s="400">
        <f t="shared" si="49"/>
        <v>0</v>
      </c>
      <c r="F259" s="400">
        <f t="shared" si="49"/>
        <v>0</v>
      </c>
      <c r="G259" s="400">
        <f t="shared" si="49"/>
        <v>0</v>
      </c>
    </row>
    <row r="260" spans="1:7" ht="12.75">
      <c r="A260" s="22" t="s">
        <v>53</v>
      </c>
      <c r="B260" s="43">
        <f aca="true" t="shared" si="50" ref="B260:G260">IF(B256-B255&lt;0,0,B256-B255)</f>
        <v>0</v>
      </c>
      <c r="C260" s="43">
        <f t="shared" si="50"/>
        <v>0</v>
      </c>
      <c r="D260" s="43">
        <f t="shared" si="50"/>
        <v>0</v>
      </c>
      <c r="E260" s="43">
        <f t="shared" si="50"/>
        <v>0</v>
      </c>
      <c r="F260" s="43">
        <f t="shared" si="50"/>
        <v>0</v>
      </c>
      <c r="G260" s="49">
        <f t="shared" si="50"/>
        <v>0</v>
      </c>
    </row>
    <row r="261" spans="1:7" ht="13.5" thickBot="1">
      <c r="A261" s="372" t="s">
        <v>54</v>
      </c>
      <c r="B261" s="373" t="e">
        <f aca="true" t="shared" si="51" ref="B261:G261">B260/B242</f>
        <v>#DIV/0!</v>
      </c>
      <c r="C261" s="373" t="e">
        <f t="shared" si="51"/>
        <v>#DIV/0!</v>
      </c>
      <c r="D261" s="373" t="e">
        <f t="shared" si="51"/>
        <v>#DIV/0!</v>
      </c>
      <c r="E261" s="373" t="e">
        <f t="shared" si="51"/>
        <v>#DIV/0!</v>
      </c>
      <c r="F261" s="373" t="e">
        <f t="shared" si="51"/>
        <v>#DIV/0!</v>
      </c>
      <c r="G261" s="374" t="e">
        <f t="shared" si="51"/>
        <v>#DIV/0!</v>
      </c>
    </row>
    <row r="262" spans="1:2" ht="12.75">
      <c r="A262" s="3"/>
      <c r="B262" s="4"/>
    </row>
    <row r="263" spans="1:8" ht="12.75">
      <c r="A263" s="383" t="s">
        <v>8</v>
      </c>
      <c r="B263" s="43">
        <f aca="true" t="shared" si="52" ref="B263:G263">B250+B251-B252+B253</f>
        <v>0</v>
      </c>
      <c r="C263" s="43">
        <f t="shared" si="52"/>
        <v>0</v>
      </c>
      <c r="D263" s="43">
        <f t="shared" si="52"/>
        <v>0</v>
      </c>
      <c r="E263" s="43">
        <f t="shared" si="52"/>
        <v>0</v>
      </c>
      <c r="F263" s="43">
        <f t="shared" si="52"/>
        <v>0</v>
      </c>
      <c r="G263" s="43">
        <f t="shared" si="52"/>
        <v>0</v>
      </c>
      <c r="H263" s="417" t="s">
        <v>358</v>
      </c>
    </row>
    <row r="264" spans="1:8" ht="12.75">
      <c r="A264" s="383" t="s">
        <v>398</v>
      </c>
      <c r="B264" s="43">
        <f aca="true" t="shared" si="53" ref="B264:G264">B5-B8+B29-B32+B53-B56+B77-B80+B101-B104+B125-B128+B149-B152+B173-B176+B197-B200+B221-B224</f>
        <v>0</v>
      </c>
      <c r="C264" s="43">
        <f t="shared" si="53"/>
        <v>0</v>
      </c>
      <c r="D264" s="43">
        <f t="shared" si="53"/>
        <v>0</v>
      </c>
      <c r="E264" s="43">
        <f t="shared" si="53"/>
        <v>0</v>
      </c>
      <c r="F264" s="43">
        <f t="shared" si="53"/>
        <v>0</v>
      </c>
      <c r="G264" s="43">
        <f t="shared" si="53"/>
        <v>0</v>
      </c>
      <c r="H264" s="417" t="s">
        <v>358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tabSelected="1" zoomScale="120" zoomScaleNormal="12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5.8515625" style="0" customWidth="1"/>
    <col min="2" max="2" width="9.57421875" style="0" customWidth="1"/>
    <col min="3" max="3" width="10.421875" style="0" customWidth="1"/>
    <col min="4" max="4" width="10.28125" style="0" customWidth="1"/>
    <col min="5" max="5" width="9.57421875" style="0" customWidth="1"/>
    <col min="6" max="6" width="8.8515625" style="0" customWidth="1"/>
    <col min="7" max="7" width="9.140625" style="0" customWidth="1"/>
    <col min="8" max="8" width="10.8515625" style="0" customWidth="1"/>
    <col min="10" max="10" width="11.140625" style="0" customWidth="1"/>
  </cols>
  <sheetData>
    <row r="1" spans="1:7" ht="39" thickBot="1">
      <c r="A1" s="2"/>
      <c r="B1" s="418" t="s">
        <v>464</v>
      </c>
      <c r="C1" s="418" t="s">
        <v>465</v>
      </c>
      <c r="D1" s="418" t="s">
        <v>451</v>
      </c>
      <c r="E1" s="418" t="s">
        <v>452</v>
      </c>
      <c r="F1" s="418" t="s">
        <v>453</v>
      </c>
      <c r="G1" s="418" t="s">
        <v>466</v>
      </c>
    </row>
    <row r="2" spans="1:9" ht="15" customHeight="1">
      <c r="A2" s="241" t="s">
        <v>0</v>
      </c>
      <c r="B2" s="62">
        <f>'Strateegia vorm KOV'!B2+'Strateegia vorm sõltuv üksus'!B242-'Strateegia vorm sõltuv üksus'!B246-'Strateegia vorm sõltuv üksus'!B243</f>
        <v>820390.3500000001</v>
      </c>
      <c r="C2" s="62">
        <f>'Strateegia vorm KOV'!C2+'Strateegia vorm sõltuv üksus'!C242-'Strateegia vorm sõltuv üksus'!C246-'Strateegia vorm sõltuv üksus'!C243</f>
        <v>739976</v>
      </c>
      <c r="D2" s="62">
        <f>'Strateegia vorm KOV'!D2+'Strateegia vorm sõltuv üksus'!D242-'Strateegia vorm sõltuv üksus'!D246-'Strateegia vorm sõltuv üksus'!D243</f>
        <v>765468</v>
      </c>
      <c r="E2" s="62">
        <f>'Strateegia vorm KOV'!E2+'Strateegia vorm sõltuv üksus'!E242-'Strateegia vorm sõltuv üksus'!E246-'Strateegia vorm sõltuv üksus'!E243</f>
        <v>785500</v>
      </c>
      <c r="F2" s="62">
        <f>'Strateegia vorm KOV'!F2+'Strateegia vorm sõltuv üksus'!F242-'Strateegia vorm sõltuv üksus'!F246-'Strateegia vorm sõltuv üksus'!F243</f>
        <v>751500</v>
      </c>
      <c r="G2" s="62">
        <f>'Strateegia vorm KOV'!G2+'Strateegia vorm sõltuv üksus'!G242-'Strateegia vorm sõltuv üksus'!G246-'Strateegia vorm sõltuv üksus'!G243</f>
        <v>758500</v>
      </c>
      <c r="I2" s="6"/>
    </row>
    <row r="3" spans="1:9" ht="12.75">
      <c r="A3" s="242" t="s">
        <v>1</v>
      </c>
      <c r="B3" s="46">
        <f>'Strateegia vorm KOV'!B13+'Strateegia vorm sõltuv üksus'!B245-'Strateegia vorm sõltuv üksus'!B246-'Strateegia vorm sõltuv üksus'!B243</f>
        <v>659151.61</v>
      </c>
      <c r="C3" s="46">
        <f>'Strateegia vorm KOV'!C13+'Strateegia vorm sõltuv üksus'!C245-'Strateegia vorm sõltuv üksus'!C246-'Strateegia vorm sõltuv üksus'!C243</f>
        <v>736962.64</v>
      </c>
      <c r="D3" s="46">
        <f>'Strateegia vorm KOV'!D13+'Strateegia vorm sõltuv üksus'!D245-'Strateegia vorm sõltuv üksus'!D246-'Strateegia vorm sõltuv üksus'!D243</f>
        <v>733367</v>
      </c>
      <c r="E3" s="46">
        <f>'Strateegia vorm KOV'!E13+'Strateegia vorm sõltuv üksus'!E245-'Strateegia vorm sõltuv üksus'!E246-'Strateegia vorm sõltuv üksus'!E243</f>
        <v>751800</v>
      </c>
      <c r="F3" s="46">
        <f>'Strateegia vorm KOV'!F13+'Strateegia vorm sõltuv üksus'!F245-'Strateegia vorm sõltuv üksus'!F246-'Strateegia vorm sõltuv üksus'!F243</f>
        <v>751000</v>
      </c>
      <c r="G3" s="46">
        <f>'Strateegia vorm KOV'!G13+'Strateegia vorm sõltuv üksus'!G245-'Strateegia vorm sõltuv üksus'!G246-'Strateegia vorm sõltuv üksus'!G243</f>
        <v>748000</v>
      </c>
      <c r="I3" s="6"/>
    </row>
    <row r="4" spans="1:9" ht="12.75">
      <c r="A4" s="347" t="s">
        <v>434</v>
      </c>
      <c r="B4" s="398">
        <f>'Strateegia vorm sõltuv üksus'!B247+'Strateegia vorm KOV'!B18-'Strateegia vorm sõltuv üksus'!B244</f>
        <v>0</v>
      </c>
      <c r="C4" s="398">
        <f>'Strateegia vorm sõltuv üksus'!C247+'Strateegia vorm KOV'!C18-'Strateegia vorm sõltuv üksus'!C244</f>
        <v>0</v>
      </c>
      <c r="D4" s="398">
        <f>'Strateegia vorm sõltuv üksus'!D247+'Strateegia vorm KOV'!D18-'Strateegia vorm sõltuv üksus'!D244</f>
        <v>0</v>
      </c>
      <c r="E4" s="398">
        <f>'Strateegia vorm sõltuv üksus'!E247+'Strateegia vorm KOV'!E18-'Strateegia vorm sõltuv üksus'!E244</f>
        <v>0</v>
      </c>
      <c r="F4" s="398">
        <f>'Strateegia vorm sõltuv üksus'!F247+'Strateegia vorm KOV'!F18-'Strateegia vorm sõltuv üksus'!F244</f>
        <v>0</v>
      </c>
      <c r="G4" s="401">
        <f>'Strateegia vorm sõltuv üksus'!G247+'Strateegia vorm KOV'!G18-'Strateegia vorm sõltuv üksus'!G244</f>
        <v>0</v>
      </c>
      <c r="I4" s="6"/>
    </row>
    <row r="5" spans="1:10" ht="12.75">
      <c r="A5" s="242" t="s">
        <v>9</v>
      </c>
      <c r="B5" s="46">
        <f aca="true" t="shared" si="0" ref="B5:G5">B2-B3</f>
        <v>161238.7400000001</v>
      </c>
      <c r="C5" s="46">
        <f t="shared" si="0"/>
        <v>3013.359999999986</v>
      </c>
      <c r="D5" s="46">
        <f t="shared" si="0"/>
        <v>32101</v>
      </c>
      <c r="E5" s="46">
        <f t="shared" si="0"/>
        <v>33700</v>
      </c>
      <c r="F5" s="46">
        <f t="shared" si="0"/>
        <v>500</v>
      </c>
      <c r="G5" s="60">
        <f t="shared" si="0"/>
        <v>10500</v>
      </c>
      <c r="J5" s="5"/>
    </row>
    <row r="6" spans="1:10" ht="25.5">
      <c r="A6" s="13" t="s">
        <v>2</v>
      </c>
      <c r="B6" s="41">
        <f>'Strateegia vorm KOV'!B21+'Strateegia vorm sõltuv üksus'!B249-'Strateegia vorm KOV'!B30-'Strateegia vorm KOV'!B29</f>
        <v>-10670.879999999997</v>
      </c>
      <c r="C6" s="41">
        <f>'Strateegia vorm KOV'!C21+'Strateegia vorm sõltuv üksus'!C249-'Strateegia vorm KOV'!C30-'Strateegia vorm KOV'!C29</f>
        <v>-50279.36</v>
      </c>
      <c r="D6" s="41">
        <f>'Strateegia vorm KOV'!D21+'Strateegia vorm sõltuv üksus'!D249-'Strateegia vorm KOV'!D30-'Strateegia vorm KOV'!D29</f>
        <v>-133558</v>
      </c>
      <c r="E6" s="41">
        <f>'Strateegia vorm KOV'!E21+'Strateegia vorm sõltuv üksus'!E249-'Strateegia vorm KOV'!E30-'Strateegia vorm KOV'!E29</f>
        <v>-85150</v>
      </c>
      <c r="F6" s="41">
        <f>'Strateegia vorm KOV'!F21+'Strateegia vorm sõltuv üksus'!F249-'Strateegia vorm KOV'!F30-'Strateegia vorm KOV'!F29</f>
        <v>-70500</v>
      </c>
      <c r="G6" s="41">
        <f>'Strateegia vorm KOV'!G21+'Strateegia vorm sõltuv üksus'!G249-'Strateegia vorm KOV'!G30-'Strateegia vorm KOV'!G29</f>
        <v>-26500</v>
      </c>
      <c r="I6" s="6"/>
      <c r="J6" s="5"/>
    </row>
    <row r="7" spans="1:7" ht="12.75">
      <c r="A7" s="20" t="s">
        <v>3</v>
      </c>
      <c r="B7" s="41">
        <f aca="true" t="shared" si="1" ref="B7:G7">B5+B6</f>
        <v>150567.8600000001</v>
      </c>
      <c r="C7" s="41">
        <f t="shared" si="1"/>
        <v>-47266.000000000015</v>
      </c>
      <c r="D7" s="41">
        <f t="shared" si="1"/>
        <v>-101457</v>
      </c>
      <c r="E7" s="41">
        <f t="shared" si="1"/>
        <v>-51450</v>
      </c>
      <c r="F7" s="41">
        <f t="shared" si="1"/>
        <v>-70000</v>
      </c>
      <c r="G7" s="42">
        <f t="shared" si="1"/>
        <v>-16000</v>
      </c>
    </row>
    <row r="8" spans="1:9" ht="12.75">
      <c r="A8" s="20" t="s">
        <v>4</v>
      </c>
      <c r="B8" s="41">
        <f>'Strateegia vorm KOV'!B34+'Strateegia vorm sõltuv üksus'!B251+'Strateegia vorm KOV'!B30+'Strateegia vorm KOV'!B29</f>
        <v>-34067.07</v>
      </c>
      <c r="C8" s="41">
        <f>'Strateegia vorm KOV'!C34+'Strateegia vorm sõltuv üksus'!C251+'Strateegia vorm KOV'!C30+'Strateegia vorm KOV'!C29</f>
        <v>-20362</v>
      </c>
      <c r="D8" s="41">
        <f>'Strateegia vorm KOV'!D34+'Strateegia vorm sõltuv üksus'!D251+'Strateegia vorm KOV'!D30+'Strateegia vorm KOV'!D29</f>
        <v>-20362</v>
      </c>
      <c r="E8" s="41">
        <f>'Strateegia vorm KOV'!E34+'Strateegia vorm sõltuv üksus'!E251+'Strateegia vorm KOV'!E30+'Strateegia vorm KOV'!E29</f>
        <v>66606</v>
      </c>
      <c r="F8" s="41">
        <f>'Strateegia vorm KOV'!F34+'Strateegia vorm sõltuv üksus'!F251+'Strateegia vorm KOV'!F30+'Strateegia vorm KOV'!F29</f>
        <v>100000</v>
      </c>
      <c r="G8" s="41">
        <f>'Strateegia vorm KOV'!G34+'Strateegia vorm sõltuv üksus'!G251+'Strateegia vorm KOV'!G30+'Strateegia vorm KOV'!G29</f>
        <v>-40000</v>
      </c>
      <c r="I8" s="6"/>
    </row>
    <row r="9" spans="1:7" ht="38.25">
      <c r="A9" s="22" t="s">
        <v>51</v>
      </c>
      <c r="B9" s="41">
        <f>'Strateegia vorm KOV'!B37+'Strateegia vorm sõltuv üksus'!B252</f>
        <v>116500.79</v>
      </c>
      <c r="C9" s="41">
        <f>'Strateegia vorm KOV'!C37+'Strateegia vorm sõltuv üksus'!C252</f>
        <v>-67628</v>
      </c>
      <c r="D9" s="41">
        <f>'Strateegia vorm KOV'!D37+'Strateegia vorm sõltuv üksus'!D252</f>
        <v>-121819</v>
      </c>
      <c r="E9" s="41">
        <f>'Strateegia vorm KOV'!E37+'Strateegia vorm sõltuv üksus'!E252</f>
        <v>15156</v>
      </c>
      <c r="F9" s="41">
        <f>'Strateegia vorm KOV'!F37+'Strateegia vorm sõltuv üksus'!F252</f>
        <v>30000</v>
      </c>
      <c r="G9" s="42">
        <f>'Strateegia vorm KOV'!G37+'Strateegia vorm sõltuv üksus'!G252</f>
        <v>-56000</v>
      </c>
    </row>
    <row r="10" spans="1:7" ht="51">
      <c r="A10" s="22" t="s">
        <v>52</v>
      </c>
      <c r="B10" s="41">
        <f aca="true" t="shared" si="2" ref="B10:G10">B9-B7-B8</f>
        <v>-1.0913936421275139E-10</v>
      </c>
      <c r="C10" s="41">
        <f t="shared" si="2"/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2">
        <f t="shared" si="2"/>
        <v>0</v>
      </c>
    </row>
    <row r="11" spans="1:7" ht="12.75">
      <c r="A11" s="243"/>
      <c r="B11" s="44"/>
      <c r="C11" s="44"/>
      <c r="D11" s="44"/>
      <c r="E11" s="44"/>
      <c r="F11" s="44"/>
      <c r="G11" s="45"/>
    </row>
    <row r="12" spans="1:7" ht="38.25">
      <c r="A12" s="22" t="s">
        <v>7</v>
      </c>
      <c r="B12" s="46">
        <f>'Strateegia vorm KOV'!B40+'Strateegia vorm sõltuv üksus'!B255</f>
        <v>200427.91</v>
      </c>
      <c r="C12" s="47">
        <f>B12+C9</f>
        <v>132799.91</v>
      </c>
      <c r="D12" s="47">
        <f>C12+D9</f>
        <v>10980.910000000003</v>
      </c>
      <c r="E12" s="47">
        <f>D12+E9</f>
        <v>26136.910000000003</v>
      </c>
      <c r="F12" s="47">
        <f>E12+F9</f>
        <v>56136.91</v>
      </c>
      <c r="G12" s="48">
        <f>F12+G9</f>
        <v>136.9100000000035</v>
      </c>
    </row>
    <row r="13" spans="1:7" ht="25.5">
      <c r="A13" s="24" t="s">
        <v>19</v>
      </c>
      <c r="B13" s="46">
        <f>'Strateegia vorm KOV'!B41+'Strateegia vorm sõltuv üksus'!B256-'Strateegia vorm sõltuv üksus'!B258-'Strateegia vorm sõltuv üksus'!B259</f>
        <v>44118.31</v>
      </c>
      <c r="C13" s="46">
        <f>'Strateegia vorm KOV'!C41+'Strateegia vorm sõltuv üksus'!C256-'Strateegia vorm sõltuv üksus'!C258-'Strateegia vorm sõltuv üksus'!C259</f>
        <v>23756.309999999998</v>
      </c>
      <c r="D13" s="46">
        <f>'Strateegia vorm KOV'!D41+'Strateegia vorm sõltuv üksus'!D256-'Strateegia vorm sõltuv üksus'!D258-'Strateegia vorm sõltuv üksus'!D259</f>
        <v>3394.3099999999977</v>
      </c>
      <c r="E13" s="46">
        <f>'Strateegia vorm KOV'!E41+'Strateegia vorm sõltuv üksus'!E256-'Strateegia vorm sõltuv üksus'!E258-'Strateegia vorm sõltuv üksus'!E259</f>
        <v>70000.31</v>
      </c>
      <c r="F13" s="46">
        <f>'Strateegia vorm KOV'!F41+'Strateegia vorm sõltuv üksus'!F256-'Strateegia vorm sõltuv üksus'!F258-'Strateegia vorm sõltuv üksus'!F259</f>
        <v>170000.31</v>
      </c>
      <c r="G13" s="46">
        <f>'Strateegia vorm KOV'!G41+'Strateegia vorm sõltuv üksus'!G256-'Strateegia vorm sõltuv üksus'!G258-'Strateegia vorm sõltuv üksus'!G259</f>
        <v>130000.31</v>
      </c>
    </row>
    <row r="14" spans="1:7" ht="22.5">
      <c r="A14" s="244" t="s">
        <v>58</v>
      </c>
      <c r="B14" s="52">
        <f>'Strateegia vorm KOV'!B42+'Strateegia vorm sõltuv üksus'!B257</f>
        <v>0</v>
      </c>
      <c r="C14" s="52">
        <f>'Strateegia vorm KOV'!C42+'Strateegia vorm sõltuv üksus'!C257</f>
        <v>0</v>
      </c>
      <c r="D14" s="52">
        <f>'Strateegia vorm KOV'!D42+'Strateegia vorm sõltuv üksus'!D257</f>
        <v>0</v>
      </c>
      <c r="E14" s="52">
        <f>'Strateegia vorm KOV'!E42+'Strateegia vorm sõltuv üksus'!E257</f>
        <v>0</v>
      </c>
      <c r="F14" s="52">
        <f>'Strateegia vorm KOV'!F42+'Strateegia vorm sõltuv üksus'!F257</f>
        <v>0</v>
      </c>
      <c r="G14" s="52">
        <f>'Strateegia vorm KOV'!G42+'Strateegia vorm sõltuv üksus'!G257</f>
        <v>0</v>
      </c>
    </row>
    <row r="15" spans="1:7" ht="25.5">
      <c r="A15" s="26" t="s">
        <v>53</v>
      </c>
      <c r="B15" s="57">
        <f aca="true" t="shared" si="3" ref="B15:G15">IF(B13-B12&lt;0,0,B13-B12)</f>
        <v>0</v>
      </c>
      <c r="C15" s="57">
        <f t="shared" si="3"/>
        <v>0</v>
      </c>
      <c r="D15" s="57">
        <f t="shared" si="3"/>
        <v>0</v>
      </c>
      <c r="E15" s="57">
        <f t="shared" si="3"/>
        <v>43863.399999999994</v>
      </c>
      <c r="F15" s="57">
        <f t="shared" si="3"/>
        <v>113863.4</v>
      </c>
      <c r="G15" s="49">
        <f t="shared" si="3"/>
        <v>129863.4</v>
      </c>
    </row>
    <row r="16" spans="1:7" ht="12.75">
      <c r="A16" s="26" t="s">
        <v>54</v>
      </c>
      <c r="B16" s="50">
        <f aca="true" t="shared" si="4" ref="B16:G16">B15/B2</f>
        <v>0</v>
      </c>
      <c r="C16" s="50">
        <f t="shared" si="4"/>
        <v>0</v>
      </c>
      <c r="D16" s="50">
        <f t="shared" si="4"/>
        <v>0</v>
      </c>
      <c r="E16" s="50">
        <f t="shared" si="4"/>
        <v>0.05584137492043284</v>
      </c>
      <c r="F16" s="50">
        <f t="shared" si="4"/>
        <v>0.15151483699268128</v>
      </c>
      <c r="G16" s="51">
        <f t="shared" si="4"/>
        <v>0.1712108108108108</v>
      </c>
    </row>
    <row r="17" spans="1:7" ht="25.5">
      <c r="A17" s="26" t="s">
        <v>55</v>
      </c>
      <c r="B17" s="52">
        <f aca="true" t="shared" si="5" ref="B17:G17">IF((B5+B4)*6&gt;B2,B2+B14,IF((B5+B4)*6&lt;0.6*B2,0.6*B2+B14,(B5+B4)*6+B14))</f>
        <v>820390.3500000001</v>
      </c>
      <c r="C17" s="52">
        <f t="shared" si="5"/>
        <v>443985.6</v>
      </c>
      <c r="D17" s="52">
        <f t="shared" si="5"/>
        <v>459280.8</v>
      </c>
      <c r="E17" s="52">
        <f t="shared" si="5"/>
        <v>471300</v>
      </c>
      <c r="F17" s="52">
        <f t="shared" si="5"/>
        <v>450900</v>
      </c>
      <c r="G17" s="53">
        <f t="shared" si="5"/>
        <v>455100</v>
      </c>
    </row>
    <row r="18" spans="1:7" ht="25.5">
      <c r="A18" s="26" t="s">
        <v>56</v>
      </c>
      <c r="B18" s="54">
        <f aca="true" t="shared" si="6" ref="B18:G18">B17/B2</f>
        <v>1</v>
      </c>
      <c r="C18" s="54">
        <f t="shared" si="6"/>
        <v>0.6</v>
      </c>
      <c r="D18" s="54">
        <f t="shared" si="6"/>
        <v>0.6</v>
      </c>
      <c r="E18" s="54">
        <f t="shared" si="6"/>
        <v>0.6</v>
      </c>
      <c r="F18" s="54">
        <f t="shared" si="6"/>
        <v>0.6</v>
      </c>
      <c r="G18" s="51">
        <f t="shared" si="6"/>
        <v>0.6</v>
      </c>
    </row>
    <row r="19" spans="1:7" ht="26.25" thickBot="1">
      <c r="A19" s="33" t="s">
        <v>57</v>
      </c>
      <c r="B19" s="55">
        <f aca="true" t="shared" si="7" ref="B19:G19">B17-B15</f>
        <v>820390.3500000001</v>
      </c>
      <c r="C19" s="55">
        <f t="shared" si="7"/>
        <v>443985.6</v>
      </c>
      <c r="D19" s="55">
        <f t="shared" si="7"/>
        <v>459280.8</v>
      </c>
      <c r="E19" s="55">
        <f t="shared" si="7"/>
        <v>427436.6</v>
      </c>
      <c r="F19" s="55">
        <f t="shared" si="7"/>
        <v>337036.6</v>
      </c>
      <c r="G19" s="56">
        <f t="shared" si="7"/>
        <v>325236.6</v>
      </c>
    </row>
    <row r="21" spans="2:7" ht="12.75">
      <c r="B21" s="158"/>
      <c r="C21" s="158"/>
      <c r="D21" s="158"/>
      <c r="E21" s="158"/>
      <c r="F21" s="158"/>
      <c r="G21" s="158"/>
    </row>
    <row r="22" spans="2:7" ht="12.75">
      <c r="B22" s="158"/>
      <c r="C22" s="158"/>
      <c r="D22" s="158"/>
      <c r="E22" s="158"/>
      <c r="F22" s="158"/>
      <c r="G22" s="158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ulvi</cp:lastModifiedBy>
  <cp:lastPrinted>2013-11-20T12:19:34Z</cp:lastPrinted>
  <dcterms:created xsi:type="dcterms:W3CDTF">2009-03-11T11:38:40Z</dcterms:created>
  <dcterms:modified xsi:type="dcterms:W3CDTF">2013-11-20T12:40:46Z</dcterms:modified>
  <cp:category/>
  <cp:version/>
  <cp:contentType/>
  <cp:contentStatus/>
</cp:coreProperties>
</file>